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  <externalReference r:id="rId25"/>
    <externalReference r:id="rId26"/>
    <externalReference r:id="rId27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'REESTR_ORG'!$A$2:$H$113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6">'ТС инвестиции'!$A$1:$S$53</definedName>
  </definedNames>
  <calcPr fullCalcOnLoad="1"/>
</workbook>
</file>

<file path=xl/sharedStrings.xml><?xml version="1.0" encoding="utf-8"?>
<sst xmlns="http://schemas.openxmlformats.org/spreadsheetml/2006/main" count="1577" uniqueCount="848">
  <si>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</si>
  <si>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</si>
  <si>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</si>
  <si>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</si>
  <si>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</si>
  <si>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</si>
  <si>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</si>
  <si>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</si>
  <si>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</si>
  <si>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</si>
  <si>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</si>
  <si>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</si>
  <si>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</si>
  <si>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</si>
  <si>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</si>
  <si>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</si>
  <si>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</si>
  <si>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</si>
  <si>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</si>
  <si>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</si>
  <si>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</si>
  <si>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</si>
  <si>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</si>
  <si>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</si>
  <si>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</si>
  <si>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</si>
  <si>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</si>
  <si>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</si>
  <si>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</si>
  <si>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</si>
  <si>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</si>
  <si>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</si>
  <si>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</si>
  <si>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</si>
  <si>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</si>
  <si>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</si>
  <si>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</si>
  <si>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</si>
  <si>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</si>
  <si>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</si>
  <si>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</si>
  <si>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</si>
  <si>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</si>
  <si>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</si>
  <si>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</si>
  <si>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</si>
  <si>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</si>
  <si>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</si>
  <si>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</si>
  <si>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</si>
  <si>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</si>
  <si>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</si>
  <si>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</si>
  <si>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</si>
  <si>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</si>
  <si>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</si>
  <si>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</si>
  <si>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</si>
  <si>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</si>
  <si>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</si>
  <si>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</si>
  <si>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</si>
  <si>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</si>
  <si>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</si>
  <si>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</si>
  <si>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</si>
  <si>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</si>
  <si>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</si>
  <si>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</si>
  <si>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</si>
  <si>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</si>
  <si>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</si>
  <si>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</si>
  <si>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</si>
  <si>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</si>
  <si>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</si>
  <si>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</si>
  <si>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</si>
  <si>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</si>
  <si>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</si>
  <si>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</si>
  <si>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</si>
  <si>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</si>
  <si>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</si>
  <si>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</si>
  <si>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</si>
  <si>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</si>
  <si>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</si>
  <si>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</si>
  <si>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</si>
  <si>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</si>
  <si>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</si>
  <si>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</si>
  <si>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</si>
  <si>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</si>
  <si>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</si>
  <si>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</si>
  <si>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</si>
  <si>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</si>
  <si>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</si>
  <si>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</si>
  <si>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</si>
  <si>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</si>
  <si>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</si>
  <si>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</si>
  <si>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</si>
  <si>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</si>
  <si>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</si>
  <si>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</si>
  <si>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</si>
  <si>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</si>
  <si>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</si>
  <si>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</si>
  <si>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</si>
  <si>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</si>
  <si>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</si>
  <si>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</si>
  <si>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</si>
  <si>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</si>
  <si>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</si>
  <si>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</si>
  <si>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</si>
  <si>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</si>
  <si>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</si>
  <si>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</si>
  <si>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</si>
  <si>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</si>
  <si>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</si>
  <si>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</si>
  <si>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</si>
  <si>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</si>
  <si>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</si>
  <si>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</si>
  <si>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</si>
  <si>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</si>
  <si>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</si>
  <si>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</si>
  <si>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</si>
  <si>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</si>
  <si>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</si>
  <si>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</si>
  <si>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</si>
  <si>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</si>
  <si>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</si>
  <si>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</si>
  <si>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</si>
  <si>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</si>
  <si>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</si>
  <si>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</si>
  <si>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</si>
  <si>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</si>
  <si>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</si>
  <si>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</si>
  <si>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</si>
  <si>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</si>
  <si>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</si>
  <si>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</si>
  <si>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</si>
  <si>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</si>
  <si>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</si>
  <si>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</si>
  <si>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</si>
  <si>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</si>
  <si>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</si>
  <si>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</si>
  <si>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</si>
  <si>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</si>
  <si>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</si>
  <si>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</si>
  <si>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</si>
  <si>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</si>
  <si>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</si>
  <si>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</si>
  <si>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</si>
  <si>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</si>
  <si>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</si>
  <si>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</si>
  <si>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</si>
  <si>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</si>
  <si>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</si>
  <si>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</si>
  <si>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</si>
  <si>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</si>
  <si>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</si>
  <si>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</si>
  <si>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</si>
  <si>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</si>
  <si>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</si>
  <si>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</si>
  <si>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</si>
  <si>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</si>
  <si>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</si>
  <si>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</si>
  <si>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</si>
  <si>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</si>
  <si>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</si>
  <si>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</si>
  <si>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</si>
  <si>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</si>
  <si>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</si>
  <si>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</si>
  <si>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</si>
  <si>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</si>
  <si>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</si>
  <si>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</si>
  <si>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</si>
  <si>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</si>
  <si>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</si>
  <si>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</si>
  <si>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</si>
  <si>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</si>
  <si>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</si>
  <si>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</si>
  <si>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</si>
  <si>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</si>
  <si>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</si>
  <si>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</si>
  <si>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</si>
  <si>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</si>
  <si>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</si>
  <si>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</si>
  <si>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</si>
  <si>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</si>
  <si>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</si>
  <si>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</si>
  <si>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</si>
  <si>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</si>
  <si>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</si>
  <si>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</si>
  <si>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</si>
  <si>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</si>
  <si>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</si>
  <si>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</si>
  <si>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</si>
  <si>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</si>
  <si>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</si>
  <si>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</si>
  <si>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</si>
  <si>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</si>
  <si>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</si>
  <si>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</si>
  <si>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</si>
  <si>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</si>
  <si>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</si>
  <si>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</si>
  <si>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</si>
  <si>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</si>
  <si>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</si>
  <si>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</si>
  <si>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</si>
  <si>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</si>
  <si>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</si>
  <si>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</si>
  <si>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</si>
  <si>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</si>
  <si>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</si>
  <si>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</si>
  <si>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</si>
  <si>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</si>
  <si>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</si>
  <si>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</si>
  <si>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</si>
  <si>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</si>
  <si>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</si>
  <si>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</si>
  <si>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</si>
  <si>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</si>
  <si>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</si>
  <si>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</si>
  <si>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</si>
  <si>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</si>
  <si>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</si>
  <si>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</si>
  <si>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</si>
  <si>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</si>
  <si>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</si>
  <si>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</si>
  <si>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</si>
  <si>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</si>
  <si>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</si>
  <si>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</si>
  <si>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</si>
  <si>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</si>
  <si>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</si>
  <si>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</si>
  <si>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</si>
  <si>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</si>
  <si>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</si>
  <si>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</si>
  <si>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</si>
  <si>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</si>
  <si>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</si>
  <si>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</si>
  <si>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</si>
  <si>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</si>
  <si>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</si>
  <si>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</si>
  <si>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</si>
  <si>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</si>
  <si>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</si>
  <si>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</si>
  <si>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</si>
  <si>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</si>
  <si>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</si>
  <si>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</si>
  <si>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</si>
  <si>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</si>
  <si>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</si>
  <si>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</si>
  <si>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</si>
  <si>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</si>
  <si>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</si>
  <si>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</si>
  <si>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</si>
  <si>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</si>
  <si>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</si>
  <si>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</si>
  <si>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</si>
  <si>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</si>
  <si>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</si>
  <si>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</si>
  <si>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</si>
  <si>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</si>
  <si>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</si>
  <si>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</si>
  <si>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</si>
  <si>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</si>
  <si>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</si>
  <si>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</si>
  <si>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</si>
  <si>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</si>
  <si>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</si>
  <si>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</si>
  <si>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</si>
  <si>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</si>
  <si>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</si>
  <si>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</si>
  <si>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</si>
  <si>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</si>
  <si>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</si>
  <si>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</si>
  <si>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</si>
  <si>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</si>
  <si>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</si>
  <si>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</si>
  <si>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</si>
  <si>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</si>
  <si>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</si>
  <si>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</si>
  <si>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</si>
  <si>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</si>
  <si>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</si>
  <si>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</si>
  <si>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</si>
  <si>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</si>
  <si>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</si>
  <si>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</si>
  <si>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</si>
  <si>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</si>
  <si>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</si>
  <si>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</si>
  <si>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</si>
  <si>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</si>
  <si>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</si>
  <si>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</si>
  <si>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</si>
  <si>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</si>
  <si>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</si>
  <si>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</si>
  <si>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</si>
  <si>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</si>
  <si>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</si>
  <si>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</si>
  <si>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</si>
  <si>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</si>
  <si>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</si>
  <si>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</si>
  <si>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</si>
  <si>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</si>
  <si>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</si>
  <si>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</si>
  <si>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</si>
  <si>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</si>
  <si>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</si>
  <si>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</si>
  <si>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</si>
  <si>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</si>
  <si>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</si>
  <si>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</si>
  <si>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</si>
  <si>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</si>
  <si>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</si>
  <si>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</si>
  <si>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</si>
  <si>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</si>
  <si>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</si>
  <si>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</si>
  <si>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</si>
  <si>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</si>
  <si>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</si>
  <si>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</si>
  <si>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</si>
  <si>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</si>
  <si>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</si>
  <si>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</si>
  <si>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</si>
  <si>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</si>
  <si>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</si>
  <si>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</si>
  <si>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</si>
  <si>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</si>
  <si>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</si>
  <si>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</si>
  <si>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</si>
  <si>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</si>
  <si>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</si>
  <si>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</si>
  <si>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</si>
  <si>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</si>
  <si>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</si>
  <si>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</si>
  <si>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</si>
  <si>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</si>
  <si>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</si>
  <si>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</si>
  <si>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</si>
  <si>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</si>
  <si>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</si>
  <si>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</si>
  <si>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</si>
  <si>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</si>
  <si>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</si>
  <si>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</si>
  <si>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</si>
  <si>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</si>
  <si>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</si>
  <si>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</si>
  <si>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</si>
  <si>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</si>
  <si>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</si>
  <si>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</si>
  <si>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</si>
  <si>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</si>
  <si>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</si>
  <si>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</si>
  <si>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</si>
  <si>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</si>
  <si>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</si>
  <si>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</si>
  <si>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</si>
  <si>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</si>
  <si>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</si>
  <si>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</si>
  <si>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</si>
  <si>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</si>
  <si>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</si>
  <si>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</si>
  <si>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</si>
  <si>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</si>
  <si>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</si>
  <si>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</si>
  <si>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</si>
  <si>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</si>
  <si>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</si>
  <si>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</si>
  <si>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</si>
  <si>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</si>
  <si>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</si>
  <si>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</si>
  <si>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</si>
  <si>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</si>
  <si>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</si>
  <si>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</si>
  <si>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</si>
  <si>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</si>
  <si>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</si>
  <si>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</si>
  <si>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</si>
  <si>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</si>
  <si>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</si>
  <si>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</si>
  <si>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</si>
  <si>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</si>
  <si>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</si>
  <si>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</si>
  <si>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</si>
  <si>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</si>
  <si>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</si>
  <si>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</si>
  <si>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</si>
  <si>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</si>
  <si>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</si>
  <si>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</si>
  <si>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</si>
  <si>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</si>
  <si>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</si>
  <si>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</si>
  <si>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</si>
  <si>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</si>
  <si>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</si>
  <si>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</si>
  <si>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</si>
  <si>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Год</t>
  </si>
  <si>
    <t>ФАКТ</t>
  </si>
  <si>
    <t>Александровский муниципальный район</t>
  </si>
  <si>
    <t>07602000</t>
  </si>
  <si>
    <t>ООО "Сфера"</t>
  </si>
  <si>
    <t>2601009756</t>
  </si>
  <si>
    <t>260101001</t>
  </si>
  <si>
    <t>Александровский сельсовет</t>
  </si>
  <si>
    <t>07602402</t>
  </si>
  <si>
    <t>МУП ЖКХ Александровского района</t>
  </si>
  <si>
    <t>2601004596</t>
  </si>
  <si>
    <t>ООО "Теплый дом"</t>
  </si>
  <si>
    <t>2601009690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</si>
  <si>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</si>
  <si>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</si>
  <si>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</si>
  <si>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</si>
  <si>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</si>
  <si>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</si>
  <si>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</si>
  <si>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</si>
  <si>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</si>
  <si>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</si>
  <si>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</si>
  <si>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</si>
  <si>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</si>
  <si>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</si>
  <si>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</si>
  <si>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</si>
  <si>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</si>
  <si>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</si>
  <si>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</si>
  <si>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</si>
  <si>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</si>
  <si>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</si>
  <si>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</si>
  <si>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</si>
  <si>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</si>
  <si>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</si>
  <si>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</si>
  <si>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</si>
  <si>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</si>
  <si>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</si>
  <si>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</si>
  <si>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</si>
  <si>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Арзгирский сельсовет</t>
  </si>
  <si>
    <t>07607402</t>
  </si>
  <si>
    <t>МУП КХ Арзгирского района</t>
  </si>
  <si>
    <t>2604000247</t>
  </si>
  <si>
    <t>260401001</t>
  </si>
  <si>
    <t>Георгиевский муниципальный район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</si>
  <si>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</si>
  <si>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</si>
  <si>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</si>
  <si>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</si>
  <si>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</si>
  <si>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</si>
  <si>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</si>
  <si>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</si>
  <si>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</si>
  <si>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</si>
  <si>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</si>
  <si>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</si>
  <si>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</si>
  <si>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</si>
  <si>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</si>
  <si>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</si>
  <si>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</si>
  <si>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</si>
  <si>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</si>
  <si>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</si>
  <si>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</si>
  <si>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</si>
  <si>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</si>
  <si>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</si>
  <si>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</si>
  <si>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</si>
  <si>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</si>
  <si>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</si>
  <si>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</si>
  <si>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</si>
  <si>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</si>
  <si>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</si>
  <si>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</si>
  <si>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</si>
  <si>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</si>
  <si>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</si>
  <si>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</si>
  <si>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</si>
  <si>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</si>
  <si>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</si>
  <si>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</si>
  <si>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</si>
  <si>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</si>
  <si>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</si>
  <si>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</si>
  <si>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</si>
  <si>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</si>
  <si>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2633004373</t>
  </si>
  <si>
    <t>263601001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</si>
  <si>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</si>
  <si>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</si>
  <si>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</si>
  <si>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</si>
  <si>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</si>
  <si>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</si>
  <si>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</si>
  <si>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</si>
  <si>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</si>
  <si>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</si>
  <si>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</si>
  <si>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</si>
  <si>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</si>
  <si>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"Ритм-Б"</t>
  </si>
  <si>
    <t>2636032690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</si>
  <si>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</si>
  <si>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</si>
  <si>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</si>
  <si>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</si>
  <si>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 г. Ставрополь</t>
  </si>
  <si>
    <t>2635095930</t>
  </si>
  <si>
    <t>Открытое акционерное общество Научно-производственный концерн "ЭСКОМ"</t>
  </si>
  <si>
    <t>2634040279</t>
  </si>
  <si>
    <t>Северо-Кавказский филиал ООО "Газпром энерго"</t>
  </si>
  <si>
    <t>7736186950</t>
  </si>
  <si>
    <t>263602001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</si>
  <si>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</si>
  <si>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</si>
  <si>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</si>
  <si>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</si>
  <si>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</si>
  <si>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</si>
  <si>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</si>
  <si>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</si>
  <si>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</si>
  <si>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</si>
  <si>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</si>
  <si>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</si>
  <si>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</si>
  <si>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</si>
  <si>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</si>
  <si>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</si>
  <si>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</si>
  <si>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</si>
  <si>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</si>
  <si>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ООО "ЛУКОЙЛ-Ростовэнерго" Обособленное подразделение Кисловодская ТЭЦ</t>
  </si>
  <si>
    <t>6164288981</t>
  </si>
  <si>
    <t>262845001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</si>
  <si>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</si>
  <si>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</si>
  <si>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</si>
  <si>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</si>
  <si>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</si>
  <si>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</si>
  <si>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</si>
  <si>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</si>
  <si>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</si>
  <si>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</si>
  <si>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</si>
  <si>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</si>
  <si>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</si>
  <si>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</si>
  <si>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</si>
  <si>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</si>
  <si>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</si>
  <si>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</si>
  <si>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</si>
  <si>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</si>
  <si>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</si>
  <si>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</si>
  <si>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</si>
  <si>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ОАО "ПТЭК"</t>
  </si>
  <si>
    <t>2632800936</t>
  </si>
  <si>
    <t>ООО "ЛУКОЙЛ-Ставропольэнерго" (Котельная  "Машук")</t>
  </si>
  <si>
    <t>262401001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</si>
  <si>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</si>
  <si>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</si>
  <si>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</si>
  <si>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</si>
  <si>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</si>
  <si>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</si>
  <si>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ФГУ "Пятигорский ЦВС" МО РФ</t>
  </si>
  <si>
    <t>2632033822</t>
  </si>
  <si>
    <t>Грачевский муниципальный район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</si>
  <si>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</si>
  <si>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</si>
  <si>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</si>
  <si>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</si>
  <si>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</si>
  <si>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</si>
  <si>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</si>
  <si>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</si>
  <si>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</si>
  <si>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</si>
  <si>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</si>
  <si>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</si>
  <si>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</si>
  <si>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</si>
  <si>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</si>
  <si>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</si>
  <si>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</si>
  <si>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</si>
  <si>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</si>
  <si>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</si>
  <si>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</si>
  <si>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</si>
  <si>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</si>
  <si>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</si>
  <si>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</si>
  <si>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</si>
  <si>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</si>
  <si>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</si>
  <si>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</si>
  <si>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</si>
  <si>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</si>
  <si>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</si>
  <si>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</si>
  <si>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</si>
  <si>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</si>
  <si>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</si>
  <si>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</si>
  <si>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</si>
  <si>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</si>
  <si>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</si>
  <si>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</si>
  <si>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</si>
  <si>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</si>
  <si>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</si>
  <si>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</si>
  <si>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</si>
  <si>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</si>
  <si>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</si>
  <si>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</si>
  <si>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</si>
  <si>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</si>
  <si>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</si>
  <si>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</si>
  <si>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</si>
  <si>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</si>
  <si>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Красногвардейский муниципальный район</t>
  </si>
  <si>
    <t>Привольненский сельсовет</t>
  </si>
  <si>
    <t>07630425</t>
  </si>
  <si>
    <t>Курский муниципальный район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</si>
  <si>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</si>
  <si>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</si>
  <si>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</si>
  <si>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</si>
  <si>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</si>
  <si>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</si>
  <si>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</si>
  <si>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</si>
  <si>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</si>
  <si>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</si>
  <si>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</si>
  <si>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</si>
  <si>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</si>
  <si>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</si>
  <si>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Ленинский сельсовет</t>
  </si>
  <si>
    <t>07639407</t>
  </si>
  <si>
    <t>Побегайловский сельсовет</t>
  </si>
  <si>
    <t>07639419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</si>
  <si>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</si>
  <si>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2630019702</t>
  </si>
  <si>
    <t>Нефтекумский муниципальный район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</si>
  <si>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</si>
  <si>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</si>
  <si>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</si>
  <si>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</si>
  <si>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</si>
  <si>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Новоалександровский муниципальный район</t>
  </si>
  <si>
    <t>Город Новоалександровск</t>
  </si>
  <si>
    <t>07643101</t>
  </si>
  <si>
    <t>Петровский муниципальный район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</si>
  <si>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</si>
  <si>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</si>
  <si>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</si>
  <si>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</si>
  <si>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</si>
  <si>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</si>
  <si>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</si>
  <si>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</si>
  <si>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</si>
  <si>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</si>
  <si>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</si>
  <si>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</si>
  <si>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</si>
  <si>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</si>
  <si>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</si>
  <si>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Советский муниципальный район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</si>
  <si>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</si>
  <si>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</si>
  <si>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</si>
  <si>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</si>
  <si>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</si>
  <si>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</si>
  <si>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</si>
  <si>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</si>
  <si>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</si>
  <si>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</si>
  <si>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</si>
  <si>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</si>
  <si>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</si>
  <si>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</si>
  <si>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</si>
  <si>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</si>
  <si>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</si>
  <si>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</si>
  <si>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</si>
  <si>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ОАО "РЭУ"</t>
  </si>
  <si>
    <t>7714783092</t>
  </si>
  <si>
    <t>774501001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</si>
  <si>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</si>
  <si>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</si>
  <si>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</si>
  <si>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</si>
  <si>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</si>
  <si>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</si>
  <si>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</si>
  <si>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 xml:space="preserve">Филиал ОАО "ОГК-2"-Ставропольская ГРЭС </t>
  </si>
  <si>
    <t>Отчетность представлена без НДС</t>
  </si>
  <si>
    <t>356128, РФ, Ставропольский край, Изобильненский район, п.Солнечнодольск, ул. Техническая, 14</t>
  </si>
  <si>
    <t>Червонный Владимир Федорович</t>
  </si>
  <si>
    <t>(86545) 3-14-24</t>
  </si>
  <si>
    <t>Неврев Андрей Васильевич</t>
  </si>
  <si>
    <t>(86545) 3-55-14</t>
  </si>
  <si>
    <t>Специалист ГБиТО ФЭС</t>
  </si>
  <si>
    <t>Гришина наталья Павловна</t>
  </si>
  <si>
    <t>(86545) 3-58-01</t>
  </si>
  <si>
    <t>Региональная тарифная комиссия Ставропольского края</t>
  </si>
  <si>
    <t>Газета "Ставропольская правда" от 03.12.2009 г. №252(24869)</t>
  </si>
  <si>
    <t>от 15.11.2010 г. № 39/6</t>
  </si>
  <si>
    <t>Газета "Ставропольская правда" от 01.12.2010 г. №263(25163)</t>
  </si>
  <si>
    <t>Установка лебедки на приемно-сливной эстакаде для расцепки цистерн</t>
  </si>
  <si>
    <t>Замена ротора среднего давления энергоблока №6</t>
  </si>
  <si>
    <t>Программа технического перевооружения и реконструкции энергетических объектов Филиала ОАО "ОГК-2"-Ставропольская ГРЭС на 2011 г.</t>
  </si>
  <si>
    <t>Обновление основных производственных фондов с применением новых технологий, внедрением автоматизированных систем управления технологическими процессами, повышение надежности, экономичности работы оборудования и снижение производственных издержек.</t>
  </si>
  <si>
    <t>Оборудование, не входящее в сметы строек</t>
  </si>
  <si>
    <t>Реконструкция ХВО</t>
  </si>
  <si>
    <t>Установка интегрированной системы безопасности на  объектах Ставропольской ГРЭС</t>
  </si>
  <si>
    <t>Разработка и экспертиза проекта "Реконструкция автоматики пожаротушения мазутного хозяйства"</t>
  </si>
  <si>
    <t>Разработка и экспертиза проекта "Реконструкция автоматической пожарной сигнализации и автоматики с заменой оборудования пожаротушения мазутного хозяйства"</t>
  </si>
  <si>
    <t>Разработка проекта систем автоматической пожарной сигнализации и оповещения при пожаре</t>
  </si>
  <si>
    <t>Система видеоконференцсвязи</t>
  </si>
  <si>
    <t>Резерв мощности системы теплоснабжения</t>
  </si>
  <si>
    <t>сайт ОАО "ОГК-2" (www.ogk2.ru)</t>
  </si>
  <si>
    <t>www.ogk2.ru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</si>
</sst>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0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49" fontId="3" fillId="22" borderId="63" xfId="340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65" xfId="460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6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8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6" xfId="453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/>
    </xf>
    <xf numFmtId="0" fontId="0" fillId="0" borderId="65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1" xfId="453" applyFont="1" applyFill="1" applyBorder="1" applyAlignment="1" applyProtection="1">
      <alignment horizontal="center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7" xfId="465" applyFont="1" applyBorder="1" applyAlignment="1" applyProtection="1">
      <alignment horizontal="center"/>
      <protection/>
    </xf>
    <xf numFmtId="0" fontId="54" fillId="0" borderId="72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3" xfId="0" applyFont="1" applyFill="1" applyBorder="1" applyAlignment="1" applyProtection="1">
      <alignment horizontal="center" vertical="center" wrapText="1"/>
      <protection/>
    </xf>
    <xf numFmtId="0" fontId="44" fillId="20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5;%202%20&#1082;&#1074;&#1072;&#1088;&#1090;&#1072;&#1083;%202011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5;%203%20&#1082;&#1074;&#1072;&#1088;&#1090;&#1072;&#1083;%202011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5;%204%20&#1082;&#1074;&#1072;&#1088;&#1090;&#1072;&#1083;%202011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J6">
            <v>3.1023379630122463</v>
          </cell>
        </row>
        <row r="8">
          <cell r="J8">
            <v>0.11257539795953875</v>
          </cell>
        </row>
        <row r="10">
          <cell r="J10">
            <v>1.3952426896575787</v>
          </cell>
        </row>
        <row r="12">
          <cell r="J12">
            <v>0.023997802624112552</v>
          </cell>
        </row>
        <row r="14">
          <cell r="J14">
            <v>1.9320347675239873</v>
          </cell>
        </row>
        <row r="16">
          <cell r="J16">
            <v>1.073581046749979</v>
          </cell>
        </row>
        <row r="18">
          <cell r="J18">
            <v>7.927589758896602</v>
          </cell>
        </row>
        <row r="32">
          <cell r="J32">
            <v>1.346014990562279</v>
          </cell>
        </row>
        <row r="34">
          <cell r="J34">
            <v>3.5830718065086677</v>
          </cell>
        </row>
        <row r="36">
          <cell r="J36">
            <v>142.08167253009503</v>
          </cell>
        </row>
        <row r="38">
          <cell r="J38">
            <v>0.032043909976523705</v>
          </cell>
        </row>
        <row r="40">
          <cell r="J40">
            <v>2.687709494780654</v>
          </cell>
        </row>
        <row r="42">
          <cell r="J42">
            <v>1.0238044191247824</v>
          </cell>
        </row>
        <row r="44">
          <cell r="J44">
            <v>7.7584965871212175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J65">
            <v>0.4336549538725638</v>
          </cell>
        </row>
        <row r="67">
          <cell r="J67">
            <v>2.964834426029749</v>
          </cell>
        </row>
        <row r="69">
          <cell r="J69">
            <v>114.50628957749913</v>
          </cell>
        </row>
        <row r="71">
          <cell r="J71">
            <v>0.009855628304486167</v>
          </cell>
        </row>
        <row r="73">
          <cell r="J73">
            <v>0.2493761741571733</v>
          </cell>
        </row>
        <row r="77">
          <cell r="J77">
            <v>11.344623265172832</v>
          </cell>
        </row>
        <row r="79">
          <cell r="J79">
            <v>0.4760146269165953</v>
          </cell>
        </row>
        <row r="81">
          <cell r="J81">
            <v>2.420006827788819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J6">
            <v>153.9662790222939</v>
          </cell>
        </row>
        <row r="8">
          <cell r="J8">
            <v>234.06351780443455</v>
          </cell>
        </row>
        <row r="10">
          <cell r="J10">
            <v>0.5808849719343817</v>
          </cell>
        </row>
        <row r="12">
          <cell r="J12">
            <v>6.312053260985992</v>
          </cell>
        </row>
        <row r="14">
          <cell r="J14">
            <v>14.84311123985094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U28" sqref="U27:U28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7" t="str">
        <f>"Версия "&amp;GetVersion()</f>
        <v>Версия 3.0</v>
      </c>
      <c r="Q2" s="368"/>
    </row>
    <row r="3" spans="2:17" ht="30.75" customHeight="1">
      <c r="B3" s="70"/>
      <c r="C3" s="369" t="s">
        <v>126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2" t="s">
        <v>214</v>
      </c>
      <c r="D5" s="372"/>
      <c r="E5" s="372"/>
      <c r="F5" s="372"/>
      <c r="G5" s="372"/>
      <c r="H5" s="37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162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3" t="s">
        <v>335</v>
      </c>
      <c r="D42" s="373"/>
      <c r="E42" s="373"/>
      <c r="F42" s="373"/>
      <c r="G42" s="373"/>
      <c r="H42" s="37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336</v>
      </c>
      <c r="D43" s="364"/>
      <c r="E43" s="365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337</v>
      </c>
      <c r="D44" s="364"/>
      <c r="E44" s="365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6" t="s">
        <v>338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339</v>
      </c>
      <c r="D46" s="364"/>
      <c r="E46" s="378"/>
      <c r="F46" s="377"/>
      <c r="G46" s="377"/>
      <c r="H46" s="377"/>
      <c r="I46" s="377"/>
      <c r="J46" s="377"/>
      <c r="K46" s="365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340</v>
      </c>
      <c r="D47" s="364"/>
      <c r="E47" s="377" t="s">
        <v>341</v>
      </c>
      <c r="F47" s="377"/>
      <c r="G47" s="377"/>
      <c r="H47" s="377"/>
      <c r="I47" s="377"/>
      <c r="J47" s="377"/>
      <c r="K47" s="365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3" t="s">
        <v>342</v>
      </c>
      <c r="D49" s="373"/>
      <c r="E49" s="373"/>
      <c r="F49" s="373"/>
      <c r="G49" s="373"/>
      <c r="H49" s="37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336</v>
      </c>
      <c r="D50" s="364"/>
      <c r="E50" s="365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337</v>
      </c>
      <c r="D51" s="364"/>
      <c r="E51" s="379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80"/>
      <c r="F52" s="381"/>
      <c r="G52" s="381"/>
      <c r="H52" s="381"/>
      <c r="I52" s="381"/>
      <c r="J52" s="381"/>
      <c r="K52" s="38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339</v>
      </c>
      <c r="D53" s="364"/>
      <c r="E53" s="378"/>
      <c r="F53" s="377"/>
      <c r="G53" s="377"/>
      <c r="H53" s="377"/>
      <c r="I53" s="377"/>
      <c r="J53" s="377"/>
      <c r="K53" s="365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340</v>
      </c>
      <c r="D54" s="364"/>
      <c r="E54" s="377"/>
      <c r="F54" s="377"/>
      <c r="G54" s="377"/>
      <c r="H54" s="377"/>
      <c r="I54" s="377"/>
      <c r="J54" s="377"/>
      <c r="K54" s="377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4:D44"/>
    <mergeCell ref="E44:K44"/>
    <mergeCell ref="C47:D47"/>
    <mergeCell ref="E47:K47"/>
    <mergeCell ref="E46:K46"/>
    <mergeCell ref="E50:K50"/>
    <mergeCell ref="C45:D45"/>
    <mergeCell ref="E45:K45"/>
    <mergeCell ref="C46:D46"/>
    <mergeCell ref="C49:H49"/>
    <mergeCell ref="C50:D50"/>
    <mergeCell ref="C43:D43"/>
    <mergeCell ref="E43:K43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I28" sqref="I28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4" t="s">
        <v>493</v>
      </c>
      <c r="F10" s="455"/>
      <c r="G10" s="456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7" t="s">
        <v>2</v>
      </c>
      <c r="F12" s="458"/>
      <c r="G12" s="459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2.75">
      <c r="D15" s="346"/>
      <c r="E15" s="340">
        <v>1</v>
      </c>
      <c r="F15" s="341" t="s">
        <v>268</v>
      </c>
      <c r="G15" s="357" t="s">
        <v>846</v>
      </c>
      <c r="H15" s="115"/>
    </row>
    <row r="16" spans="4:8" ht="22.5">
      <c r="D16" s="346"/>
      <c r="E16" s="340">
        <v>2</v>
      </c>
      <c r="F16" s="341" t="s">
        <v>269</v>
      </c>
      <c r="G16" s="357" t="s">
        <v>846</v>
      </c>
      <c r="H16" s="115"/>
    </row>
    <row r="17" spans="4:8" ht="55.5" customHeight="1">
      <c r="D17" s="346"/>
      <c r="E17" s="340">
        <v>3</v>
      </c>
      <c r="F17" s="341" t="s">
        <v>270</v>
      </c>
      <c r="G17" s="357" t="s">
        <v>846</v>
      </c>
      <c r="H17" s="115"/>
    </row>
    <row r="18" spans="4:8" ht="22.5">
      <c r="D18" s="346"/>
      <c r="E18" s="340">
        <v>4</v>
      </c>
      <c r="F18" s="341" t="s">
        <v>208</v>
      </c>
      <c r="G18" s="349"/>
      <c r="H18" s="115"/>
    </row>
    <row r="19" spans="4:8" ht="12.75">
      <c r="D19" s="346"/>
      <c r="E19" s="350" t="s">
        <v>462</v>
      </c>
      <c r="F19" s="164" t="s">
        <v>495</v>
      </c>
      <c r="G19" s="357" t="s">
        <v>846</v>
      </c>
      <c r="H19" s="115"/>
    </row>
    <row r="20" spans="4:8" ht="12.75">
      <c r="D20" s="346"/>
      <c r="E20" s="350" t="s">
        <v>463</v>
      </c>
      <c r="F20" s="164" t="s">
        <v>494</v>
      </c>
      <c r="G20" s="357" t="s">
        <v>846</v>
      </c>
      <c r="H20" s="115"/>
    </row>
    <row r="21" spans="4:8" ht="12.75">
      <c r="D21" s="346"/>
      <c r="E21" s="350" t="s">
        <v>209</v>
      </c>
      <c r="F21" s="164" t="s">
        <v>211</v>
      </c>
      <c r="G21" s="357" t="s">
        <v>846</v>
      </c>
      <c r="H21" s="115"/>
    </row>
    <row r="22" spans="4:8" ht="12.75">
      <c r="D22" s="346"/>
      <c r="E22" s="350" t="s">
        <v>210</v>
      </c>
      <c r="F22" s="164" t="s">
        <v>496</v>
      </c>
      <c r="G22" s="357" t="s">
        <v>847</v>
      </c>
      <c r="H22" s="115"/>
    </row>
    <row r="23" spans="4:8" ht="33.75">
      <c r="D23" s="346" t="s">
        <v>482</v>
      </c>
      <c r="E23" s="340">
        <v>5</v>
      </c>
      <c r="F23" s="341" t="s">
        <v>229</v>
      </c>
      <c r="G23" s="357" t="s">
        <v>846</v>
      </c>
      <c r="H23" s="115"/>
    </row>
    <row r="24" spans="4:8" ht="33.75">
      <c r="D24" s="346"/>
      <c r="E24" s="340">
        <v>6</v>
      </c>
      <c r="F24" s="333" t="s">
        <v>5</v>
      </c>
      <c r="G24" s="357" t="s">
        <v>846</v>
      </c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2" t="s">
        <v>230</v>
      </c>
      <c r="F27" s="453"/>
      <c r="G27" s="453"/>
      <c r="H27" s="115"/>
    </row>
    <row r="28" spans="4:8" ht="27.75" customHeight="1">
      <c r="D28" s="95"/>
      <c r="E28" s="452" t="s">
        <v>228</v>
      </c>
      <c r="F28" s="453"/>
      <c r="G28" s="453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504</v>
      </c>
      <c r="C2" s="273" t="s">
        <v>504</v>
      </c>
      <c r="D2" s="273" t="s">
        <v>505</v>
      </c>
      <c r="E2" s="273" t="s">
        <v>506</v>
      </c>
      <c r="F2" s="273" t="s">
        <v>507</v>
      </c>
      <c r="G2" s="273" t="s">
        <v>508</v>
      </c>
      <c r="H2" s="143" t="s">
        <v>30</v>
      </c>
    </row>
    <row r="3" spans="1:8" ht="12.75">
      <c r="A3" s="143">
        <v>2</v>
      </c>
      <c r="B3" s="273" t="s">
        <v>504</v>
      </c>
      <c r="C3" s="273" t="s">
        <v>509</v>
      </c>
      <c r="D3" s="273" t="s">
        <v>510</v>
      </c>
      <c r="E3" s="273" t="s">
        <v>511</v>
      </c>
      <c r="F3" s="273" t="s">
        <v>512</v>
      </c>
      <c r="G3" s="273" t="s">
        <v>508</v>
      </c>
      <c r="H3" s="143" t="s">
        <v>30</v>
      </c>
    </row>
    <row r="4" spans="1:8" ht="12.75">
      <c r="A4" s="143">
        <v>3</v>
      </c>
      <c r="B4" s="273" t="s">
        <v>504</v>
      </c>
      <c r="C4" s="273" t="s">
        <v>509</v>
      </c>
      <c r="D4" s="273" t="s">
        <v>510</v>
      </c>
      <c r="E4" s="273" t="s">
        <v>506</v>
      </c>
      <c r="F4" s="273" t="s">
        <v>507</v>
      </c>
      <c r="G4" s="273" t="s">
        <v>508</v>
      </c>
      <c r="H4" s="143" t="s">
        <v>30</v>
      </c>
    </row>
    <row r="5" spans="1:8" ht="12.75">
      <c r="A5" s="143">
        <v>4</v>
      </c>
      <c r="B5" s="273" t="s">
        <v>504</v>
      </c>
      <c r="C5" s="273" t="s">
        <v>509</v>
      </c>
      <c r="D5" s="273" t="s">
        <v>510</v>
      </c>
      <c r="E5" s="273" t="s">
        <v>513</v>
      </c>
      <c r="F5" s="273" t="s">
        <v>514</v>
      </c>
      <c r="G5" s="273" t="s">
        <v>508</v>
      </c>
      <c r="H5" s="143" t="s">
        <v>30</v>
      </c>
    </row>
    <row r="6" spans="1:8" ht="12.75">
      <c r="A6" s="143">
        <v>5</v>
      </c>
      <c r="B6" s="273" t="s">
        <v>504</v>
      </c>
      <c r="C6" s="273" t="s">
        <v>509</v>
      </c>
      <c r="D6" s="273" t="s">
        <v>510</v>
      </c>
      <c r="E6" s="273" t="s">
        <v>515</v>
      </c>
      <c r="F6" s="273" t="s">
        <v>516</v>
      </c>
      <c r="G6" s="273" t="s">
        <v>508</v>
      </c>
      <c r="H6" s="143" t="s">
        <v>30</v>
      </c>
    </row>
    <row r="7" spans="1:8" ht="12.75">
      <c r="A7" s="143">
        <v>6</v>
      </c>
      <c r="B7" s="273" t="s">
        <v>504</v>
      </c>
      <c r="C7" s="273" t="s">
        <v>517</v>
      </c>
      <c r="D7" s="273" t="s">
        <v>518</v>
      </c>
      <c r="E7" s="273" t="s">
        <v>506</v>
      </c>
      <c r="F7" s="273" t="s">
        <v>507</v>
      </c>
      <c r="G7" s="273" t="s">
        <v>508</v>
      </c>
      <c r="H7" s="143" t="s">
        <v>30</v>
      </c>
    </row>
    <row r="8" spans="1:8" ht="12.75">
      <c r="A8" s="143">
        <v>7</v>
      </c>
      <c r="B8" s="273" t="s">
        <v>504</v>
      </c>
      <c r="C8" s="273" t="s">
        <v>519</v>
      </c>
      <c r="D8" s="273" t="s">
        <v>520</v>
      </c>
      <c r="E8" s="273" t="s">
        <v>506</v>
      </c>
      <c r="F8" s="273" t="s">
        <v>507</v>
      </c>
      <c r="G8" s="273" t="s">
        <v>508</v>
      </c>
      <c r="H8" s="143" t="s">
        <v>30</v>
      </c>
    </row>
    <row r="9" spans="1:8" ht="12.75">
      <c r="A9" s="143">
        <v>8</v>
      </c>
      <c r="B9" s="273" t="s">
        <v>504</v>
      </c>
      <c r="C9" s="273" t="s">
        <v>521</v>
      </c>
      <c r="D9" s="273" t="s">
        <v>522</v>
      </c>
      <c r="E9" s="273" t="s">
        <v>506</v>
      </c>
      <c r="F9" s="273" t="s">
        <v>507</v>
      </c>
      <c r="G9" s="273" t="s">
        <v>508</v>
      </c>
      <c r="H9" s="143" t="s">
        <v>30</v>
      </c>
    </row>
    <row r="10" spans="1:8" ht="12.75">
      <c r="A10" s="143">
        <v>9</v>
      </c>
      <c r="B10" s="273" t="s">
        <v>504</v>
      </c>
      <c r="C10" s="273" t="s">
        <v>523</v>
      </c>
      <c r="D10" s="273" t="s">
        <v>524</v>
      </c>
      <c r="E10" s="273" t="s">
        <v>506</v>
      </c>
      <c r="F10" s="273" t="s">
        <v>507</v>
      </c>
      <c r="G10" s="273" t="s">
        <v>508</v>
      </c>
      <c r="H10" s="143" t="s">
        <v>30</v>
      </c>
    </row>
    <row r="11" spans="1:8" ht="12.75">
      <c r="A11" s="143">
        <v>10</v>
      </c>
      <c r="B11" s="273" t="s">
        <v>504</v>
      </c>
      <c r="C11" s="273" t="s">
        <v>525</v>
      </c>
      <c r="D11" s="273" t="s">
        <v>526</v>
      </c>
      <c r="E11" s="273" t="s">
        <v>506</v>
      </c>
      <c r="F11" s="273" t="s">
        <v>507</v>
      </c>
      <c r="G11" s="273" t="s">
        <v>508</v>
      </c>
      <c r="H11" s="143" t="s">
        <v>30</v>
      </c>
    </row>
    <row r="12" spans="1:8" ht="12.75">
      <c r="A12" s="143">
        <v>11</v>
      </c>
      <c r="B12" s="273" t="s">
        <v>504</v>
      </c>
      <c r="C12" s="273" t="s">
        <v>527</v>
      </c>
      <c r="D12" s="273" t="s">
        <v>528</v>
      </c>
      <c r="E12" s="273" t="s">
        <v>506</v>
      </c>
      <c r="F12" s="273" t="s">
        <v>507</v>
      </c>
      <c r="G12" s="273" t="s">
        <v>508</v>
      </c>
      <c r="H12" s="143" t="s">
        <v>30</v>
      </c>
    </row>
    <row r="13" spans="1:8" ht="12.75">
      <c r="A13" s="143">
        <v>12</v>
      </c>
      <c r="B13" s="273" t="s">
        <v>504</v>
      </c>
      <c r="C13" s="273" t="s">
        <v>529</v>
      </c>
      <c r="D13" s="273" t="s">
        <v>530</v>
      </c>
      <c r="E13" s="273" t="s">
        <v>506</v>
      </c>
      <c r="F13" s="273" t="s">
        <v>507</v>
      </c>
      <c r="G13" s="273" t="s">
        <v>508</v>
      </c>
      <c r="H13" s="143" t="s">
        <v>30</v>
      </c>
    </row>
    <row r="14" spans="1:8" ht="12.75">
      <c r="A14" s="143">
        <v>13</v>
      </c>
      <c r="B14" s="273" t="s">
        <v>531</v>
      </c>
      <c r="C14" s="273" t="s">
        <v>532</v>
      </c>
      <c r="D14" s="273" t="s">
        <v>533</v>
      </c>
      <c r="E14" s="273" t="s">
        <v>534</v>
      </c>
      <c r="F14" s="273" t="s">
        <v>535</v>
      </c>
      <c r="G14" s="273" t="s">
        <v>536</v>
      </c>
      <c r="H14" s="143" t="s">
        <v>30</v>
      </c>
    </row>
    <row r="15" spans="1:8" ht="12.75">
      <c r="A15" s="143">
        <v>14</v>
      </c>
      <c r="B15" s="273" t="s">
        <v>537</v>
      </c>
      <c r="C15" s="273" t="s">
        <v>538</v>
      </c>
      <c r="D15" s="273" t="s">
        <v>539</v>
      </c>
      <c r="E15" s="273" t="s">
        <v>540</v>
      </c>
      <c r="F15" s="273" t="s">
        <v>541</v>
      </c>
      <c r="G15" s="273" t="s">
        <v>542</v>
      </c>
      <c r="H15" s="143" t="s">
        <v>30</v>
      </c>
    </row>
    <row r="16" spans="1:8" ht="12.75">
      <c r="A16" s="143">
        <v>15</v>
      </c>
      <c r="B16" s="273" t="s">
        <v>537</v>
      </c>
      <c r="C16" s="273" t="s">
        <v>538</v>
      </c>
      <c r="D16" s="273" t="s">
        <v>539</v>
      </c>
      <c r="E16" s="273" t="s">
        <v>543</v>
      </c>
      <c r="F16" s="273" t="s">
        <v>544</v>
      </c>
      <c r="G16" s="273" t="s">
        <v>545</v>
      </c>
      <c r="H16" s="143" t="s">
        <v>30</v>
      </c>
    </row>
    <row r="17" spans="1:8" ht="12.75">
      <c r="A17" s="143">
        <v>16</v>
      </c>
      <c r="B17" s="273" t="s">
        <v>546</v>
      </c>
      <c r="C17" s="273" t="s">
        <v>547</v>
      </c>
      <c r="D17" s="273" t="s">
        <v>548</v>
      </c>
      <c r="E17" s="273" t="s">
        <v>549</v>
      </c>
      <c r="F17" s="273" t="s">
        <v>550</v>
      </c>
      <c r="G17" s="273" t="s">
        <v>551</v>
      </c>
      <c r="H17" s="143" t="s">
        <v>30</v>
      </c>
    </row>
    <row r="18" spans="1:8" ht="12.75">
      <c r="A18" s="143">
        <v>17</v>
      </c>
      <c r="B18" s="273" t="s">
        <v>552</v>
      </c>
      <c r="C18" s="273" t="s">
        <v>553</v>
      </c>
      <c r="D18" s="273" t="s">
        <v>554</v>
      </c>
      <c r="E18" s="273" t="s">
        <v>555</v>
      </c>
      <c r="F18" s="273" t="s">
        <v>556</v>
      </c>
      <c r="G18" s="273" t="s">
        <v>557</v>
      </c>
      <c r="H18" s="143" t="s">
        <v>30</v>
      </c>
    </row>
    <row r="19" spans="1:8" ht="12.75">
      <c r="A19" s="143">
        <v>18</v>
      </c>
      <c r="B19" s="273" t="s">
        <v>558</v>
      </c>
      <c r="C19" s="273" t="s">
        <v>558</v>
      </c>
      <c r="D19" s="273" t="s">
        <v>559</v>
      </c>
      <c r="E19" s="273" t="s">
        <v>543</v>
      </c>
      <c r="F19" s="273" t="s">
        <v>544</v>
      </c>
      <c r="G19" s="273" t="s">
        <v>545</v>
      </c>
      <c r="H19" s="143" t="s">
        <v>30</v>
      </c>
    </row>
    <row r="20" spans="1:8" ht="12.75">
      <c r="A20" s="143">
        <v>19</v>
      </c>
      <c r="B20" s="273" t="s">
        <v>560</v>
      </c>
      <c r="C20" s="273" t="s">
        <v>560</v>
      </c>
      <c r="D20" s="273" t="s">
        <v>561</v>
      </c>
      <c r="E20" s="273" t="s">
        <v>562</v>
      </c>
      <c r="F20" s="273" t="s">
        <v>563</v>
      </c>
      <c r="G20" s="273" t="s">
        <v>564</v>
      </c>
      <c r="H20" s="143" t="s">
        <v>30</v>
      </c>
    </row>
    <row r="21" spans="1:8" ht="12.75">
      <c r="A21" s="143">
        <v>20</v>
      </c>
      <c r="B21" s="273" t="s">
        <v>560</v>
      </c>
      <c r="C21" s="273" t="s">
        <v>560</v>
      </c>
      <c r="D21" s="273" t="s">
        <v>561</v>
      </c>
      <c r="E21" s="273" t="s">
        <v>565</v>
      </c>
      <c r="F21" s="273" t="s">
        <v>566</v>
      </c>
      <c r="G21" s="273" t="s">
        <v>564</v>
      </c>
      <c r="H21" s="143" t="s">
        <v>30</v>
      </c>
    </row>
    <row r="22" spans="1:8" ht="12.75">
      <c r="A22" s="143">
        <v>21</v>
      </c>
      <c r="B22" s="273" t="s">
        <v>560</v>
      </c>
      <c r="C22" s="273" t="s">
        <v>560</v>
      </c>
      <c r="D22" s="273" t="s">
        <v>561</v>
      </c>
      <c r="E22" s="273" t="s">
        <v>567</v>
      </c>
      <c r="F22" s="273" t="s">
        <v>568</v>
      </c>
      <c r="G22" s="273" t="s">
        <v>564</v>
      </c>
      <c r="H22" s="143" t="s">
        <v>30</v>
      </c>
    </row>
    <row r="23" spans="1:8" ht="12.75">
      <c r="A23" s="143">
        <v>22</v>
      </c>
      <c r="B23" s="273" t="s">
        <v>560</v>
      </c>
      <c r="C23" s="273" t="s">
        <v>560</v>
      </c>
      <c r="D23" s="273" t="s">
        <v>561</v>
      </c>
      <c r="E23" s="273" t="s">
        <v>543</v>
      </c>
      <c r="F23" s="273" t="s">
        <v>544</v>
      </c>
      <c r="G23" s="273" t="s">
        <v>545</v>
      </c>
      <c r="H23" s="143" t="s">
        <v>30</v>
      </c>
    </row>
    <row r="24" spans="1:8" ht="12.75">
      <c r="A24" s="143">
        <v>23</v>
      </c>
      <c r="B24" s="273" t="s">
        <v>569</v>
      </c>
      <c r="C24" s="273" t="s">
        <v>569</v>
      </c>
      <c r="D24" s="273" t="s">
        <v>570</v>
      </c>
      <c r="E24" s="273" t="s">
        <v>571</v>
      </c>
      <c r="F24" s="273" t="s">
        <v>572</v>
      </c>
      <c r="G24" s="273" t="s">
        <v>573</v>
      </c>
      <c r="H24" s="143" t="s">
        <v>29</v>
      </c>
    </row>
    <row r="25" spans="1:8" ht="12.75">
      <c r="A25" s="143">
        <v>24</v>
      </c>
      <c r="B25" s="273" t="s">
        <v>569</v>
      </c>
      <c r="C25" s="273" t="s">
        <v>569</v>
      </c>
      <c r="D25" s="273" t="s">
        <v>570</v>
      </c>
      <c r="E25" s="273" t="s">
        <v>571</v>
      </c>
      <c r="F25" s="273" t="s">
        <v>572</v>
      </c>
      <c r="G25" s="273" t="s">
        <v>573</v>
      </c>
      <c r="H25" s="143" t="s">
        <v>27</v>
      </c>
    </row>
    <row r="26" spans="1:8" ht="12.75">
      <c r="A26" s="143">
        <v>25</v>
      </c>
      <c r="B26" s="273" t="s">
        <v>569</v>
      </c>
      <c r="C26" s="273" t="s">
        <v>569</v>
      </c>
      <c r="D26" s="273" t="s">
        <v>570</v>
      </c>
      <c r="E26" s="273" t="s">
        <v>574</v>
      </c>
      <c r="F26" s="273" t="s">
        <v>575</v>
      </c>
      <c r="G26" s="273" t="s">
        <v>576</v>
      </c>
      <c r="H26" s="143" t="s">
        <v>32</v>
      </c>
    </row>
    <row r="27" spans="1:8" ht="12.75">
      <c r="A27" s="143">
        <v>26</v>
      </c>
      <c r="B27" s="273" t="s">
        <v>577</v>
      </c>
      <c r="C27" s="273" t="s">
        <v>577</v>
      </c>
      <c r="D27" s="273" t="s">
        <v>578</v>
      </c>
      <c r="E27" s="273" t="s">
        <v>579</v>
      </c>
      <c r="F27" s="273" t="s">
        <v>580</v>
      </c>
      <c r="G27" s="273" t="s">
        <v>581</v>
      </c>
      <c r="H27" s="143" t="s">
        <v>30</v>
      </c>
    </row>
    <row r="28" spans="1:8" ht="12.75">
      <c r="A28" s="143">
        <v>27</v>
      </c>
      <c r="B28" s="273" t="s">
        <v>577</v>
      </c>
      <c r="C28" s="273" t="s">
        <v>577</v>
      </c>
      <c r="D28" s="273" t="s">
        <v>578</v>
      </c>
      <c r="E28" s="273" t="s">
        <v>582</v>
      </c>
      <c r="F28" s="273" t="s">
        <v>583</v>
      </c>
      <c r="G28" s="273" t="s">
        <v>581</v>
      </c>
      <c r="H28" s="143" t="s">
        <v>30</v>
      </c>
    </row>
    <row r="29" spans="1:8" ht="12.75">
      <c r="A29" s="143">
        <v>28</v>
      </c>
      <c r="B29" s="273" t="s">
        <v>577</v>
      </c>
      <c r="C29" s="273" t="s">
        <v>577</v>
      </c>
      <c r="D29" s="273" t="s">
        <v>578</v>
      </c>
      <c r="E29" s="273" t="s">
        <v>584</v>
      </c>
      <c r="F29" s="273" t="s">
        <v>585</v>
      </c>
      <c r="G29" s="273" t="s">
        <v>581</v>
      </c>
      <c r="H29" s="143" t="s">
        <v>32</v>
      </c>
    </row>
    <row r="30" spans="1:8" ht="12.75">
      <c r="A30" s="143">
        <v>29</v>
      </c>
      <c r="B30" s="273" t="s">
        <v>577</v>
      </c>
      <c r="C30" s="273" t="s">
        <v>577</v>
      </c>
      <c r="D30" s="273" t="s">
        <v>578</v>
      </c>
      <c r="E30" s="273" t="s">
        <v>586</v>
      </c>
      <c r="F30" s="273" t="s">
        <v>587</v>
      </c>
      <c r="G30" s="273" t="s">
        <v>588</v>
      </c>
      <c r="H30" s="143" t="s">
        <v>32</v>
      </c>
    </row>
    <row r="31" spans="1:8" ht="12.75">
      <c r="A31" s="143">
        <v>30</v>
      </c>
      <c r="B31" s="273" t="s">
        <v>577</v>
      </c>
      <c r="C31" s="273" t="s">
        <v>577</v>
      </c>
      <c r="D31" s="273" t="s">
        <v>578</v>
      </c>
      <c r="E31" s="273" t="s">
        <v>589</v>
      </c>
      <c r="F31" s="273" t="s">
        <v>590</v>
      </c>
      <c r="G31" s="273" t="s">
        <v>581</v>
      </c>
      <c r="H31" s="143" t="s">
        <v>30</v>
      </c>
    </row>
    <row r="32" spans="1:8" ht="12.75">
      <c r="A32" s="143">
        <v>31</v>
      </c>
      <c r="B32" s="273" t="s">
        <v>577</v>
      </c>
      <c r="C32" s="273" t="s">
        <v>577</v>
      </c>
      <c r="D32" s="273" t="s">
        <v>578</v>
      </c>
      <c r="E32" s="273" t="s">
        <v>591</v>
      </c>
      <c r="F32" s="273" t="s">
        <v>592</v>
      </c>
      <c r="G32" s="273" t="s">
        <v>593</v>
      </c>
      <c r="H32" s="143" t="s">
        <v>29</v>
      </c>
    </row>
    <row r="33" spans="1:8" ht="12.75">
      <c r="A33" s="143">
        <v>32</v>
      </c>
      <c r="B33" s="273" t="s">
        <v>594</v>
      </c>
      <c r="C33" s="273" t="s">
        <v>594</v>
      </c>
      <c r="D33" s="273" t="s">
        <v>595</v>
      </c>
      <c r="E33" s="273" t="s">
        <v>596</v>
      </c>
      <c r="F33" s="273" t="s">
        <v>597</v>
      </c>
      <c r="G33" s="273" t="s">
        <v>598</v>
      </c>
      <c r="H33" s="143" t="s">
        <v>30</v>
      </c>
    </row>
    <row r="34" spans="1:8" ht="12.75">
      <c r="A34" s="143">
        <v>33</v>
      </c>
      <c r="B34" s="273" t="s">
        <v>594</v>
      </c>
      <c r="C34" s="273" t="s">
        <v>594</v>
      </c>
      <c r="D34" s="273" t="s">
        <v>595</v>
      </c>
      <c r="E34" s="273" t="s">
        <v>599</v>
      </c>
      <c r="F34" s="273" t="s">
        <v>600</v>
      </c>
      <c r="G34" s="273" t="s">
        <v>601</v>
      </c>
      <c r="H34" s="143" t="s">
        <v>30</v>
      </c>
    </row>
    <row r="35" spans="1:8" ht="12.75">
      <c r="A35" s="143">
        <v>34</v>
      </c>
      <c r="B35" s="273" t="s">
        <v>594</v>
      </c>
      <c r="C35" s="273" t="s">
        <v>594</v>
      </c>
      <c r="D35" s="273" t="s">
        <v>595</v>
      </c>
      <c r="E35" s="273" t="s">
        <v>602</v>
      </c>
      <c r="F35" s="273" t="s">
        <v>603</v>
      </c>
      <c r="G35" s="273" t="s">
        <v>598</v>
      </c>
      <c r="H35" s="143" t="s">
        <v>32</v>
      </c>
    </row>
    <row r="36" spans="1:8" ht="12.75">
      <c r="A36" s="143">
        <v>35</v>
      </c>
      <c r="B36" s="273" t="s">
        <v>594</v>
      </c>
      <c r="C36" s="273" t="s">
        <v>594</v>
      </c>
      <c r="D36" s="273" t="s">
        <v>595</v>
      </c>
      <c r="E36" s="273" t="s">
        <v>604</v>
      </c>
      <c r="F36" s="273" t="s">
        <v>605</v>
      </c>
      <c r="G36" s="273" t="s">
        <v>606</v>
      </c>
      <c r="H36" s="143" t="s">
        <v>30</v>
      </c>
    </row>
    <row r="37" spans="1:8" ht="12.75">
      <c r="A37" s="143">
        <v>36</v>
      </c>
      <c r="B37" s="273" t="s">
        <v>594</v>
      </c>
      <c r="C37" s="273" t="s">
        <v>594</v>
      </c>
      <c r="D37" s="273" t="s">
        <v>595</v>
      </c>
      <c r="E37" s="273" t="s">
        <v>607</v>
      </c>
      <c r="F37" s="273" t="s">
        <v>608</v>
      </c>
      <c r="G37" s="273" t="s">
        <v>606</v>
      </c>
      <c r="H37" s="143" t="s">
        <v>30</v>
      </c>
    </row>
    <row r="38" spans="1:8" ht="12.75">
      <c r="A38" s="143">
        <v>37</v>
      </c>
      <c r="B38" s="273" t="s">
        <v>594</v>
      </c>
      <c r="C38" s="273" t="s">
        <v>594</v>
      </c>
      <c r="D38" s="273" t="s">
        <v>595</v>
      </c>
      <c r="E38" s="273" t="s">
        <v>609</v>
      </c>
      <c r="F38" s="273" t="s">
        <v>610</v>
      </c>
      <c r="G38" s="273" t="s">
        <v>606</v>
      </c>
      <c r="H38" s="143" t="s">
        <v>32</v>
      </c>
    </row>
    <row r="39" spans="1:8" ht="12.75">
      <c r="A39" s="143">
        <v>38</v>
      </c>
      <c r="B39" s="273" t="s">
        <v>594</v>
      </c>
      <c r="C39" s="273" t="s">
        <v>594</v>
      </c>
      <c r="D39" s="273" t="s">
        <v>595</v>
      </c>
      <c r="E39" s="273" t="s">
        <v>611</v>
      </c>
      <c r="F39" s="273" t="s">
        <v>612</v>
      </c>
      <c r="G39" s="273" t="s">
        <v>606</v>
      </c>
      <c r="H39" s="143" t="s">
        <v>30</v>
      </c>
    </row>
    <row r="40" spans="1:8" ht="12.75">
      <c r="A40" s="143">
        <v>39</v>
      </c>
      <c r="B40" s="273" t="s">
        <v>594</v>
      </c>
      <c r="C40" s="273" t="s">
        <v>594</v>
      </c>
      <c r="D40" s="273" t="s">
        <v>595</v>
      </c>
      <c r="E40" s="273" t="s">
        <v>613</v>
      </c>
      <c r="F40" s="273" t="s">
        <v>614</v>
      </c>
      <c r="G40" s="273" t="s">
        <v>601</v>
      </c>
      <c r="H40" s="143" t="s">
        <v>32</v>
      </c>
    </row>
    <row r="41" spans="1:8" ht="12.75">
      <c r="A41" s="143">
        <v>40</v>
      </c>
      <c r="B41" s="273" t="s">
        <v>594</v>
      </c>
      <c r="C41" s="273" t="s">
        <v>594</v>
      </c>
      <c r="D41" s="273" t="s">
        <v>595</v>
      </c>
      <c r="E41" s="273" t="s">
        <v>615</v>
      </c>
      <c r="F41" s="273" t="s">
        <v>616</v>
      </c>
      <c r="G41" s="273" t="s">
        <v>601</v>
      </c>
      <c r="H41" s="143" t="s">
        <v>30</v>
      </c>
    </row>
    <row r="42" spans="1:8" ht="12.75">
      <c r="A42" s="143">
        <v>41</v>
      </c>
      <c r="B42" s="273" t="s">
        <v>594</v>
      </c>
      <c r="C42" s="273" t="s">
        <v>594</v>
      </c>
      <c r="D42" s="273" t="s">
        <v>595</v>
      </c>
      <c r="E42" s="273" t="s">
        <v>617</v>
      </c>
      <c r="F42" s="273" t="s">
        <v>618</v>
      </c>
      <c r="G42" s="273" t="s">
        <v>598</v>
      </c>
      <c r="H42" s="143" t="s">
        <v>30</v>
      </c>
    </row>
    <row r="43" spans="1:8" ht="12.75">
      <c r="A43" s="143">
        <v>42</v>
      </c>
      <c r="B43" s="273" t="s">
        <v>594</v>
      </c>
      <c r="C43" s="273" t="s">
        <v>594</v>
      </c>
      <c r="D43" s="273" t="s">
        <v>595</v>
      </c>
      <c r="E43" s="273" t="s">
        <v>619</v>
      </c>
      <c r="F43" s="273" t="s">
        <v>620</v>
      </c>
      <c r="G43" s="273" t="s">
        <v>606</v>
      </c>
      <c r="H43" s="143" t="s">
        <v>30</v>
      </c>
    </row>
    <row r="44" spans="1:8" ht="12.75">
      <c r="A44" s="143">
        <v>43</v>
      </c>
      <c r="B44" s="273" t="s">
        <v>594</v>
      </c>
      <c r="C44" s="273" t="s">
        <v>594</v>
      </c>
      <c r="D44" s="273" t="s">
        <v>595</v>
      </c>
      <c r="E44" s="273" t="s">
        <v>621</v>
      </c>
      <c r="F44" s="273" t="s">
        <v>622</v>
      </c>
      <c r="G44" s="273" t="s">
        <v>606</v>
      </c>
      <c r="H44" s="143" t="s">
        <v>30</v>
      </c>
    </row>
    <row r="45" spans="1:8" ht="12.75">
      <c r="A45" s="143">
        <v>44</v>
      </c>
      <c r="B45" s="273" t="s">
        <v>594</v>
      </c>
      <c r="C45" s="273" t="s">
        <v>594</v>
      </c>
      <c r="D45" s="273" t="s">
        <v>595</v>
      </c>
      <c r="E45" s="273" t="s">
        <v>623</v>
      </c>
      <c r="F45" s="273" t="s">
        <v>624</v>
      </c>
      <c r="G45" s="273" t="s">
        <v>598</v>
      </c>
      <c r="H45" s="143" t="s">
        <v>32</v>
      </c>
    </row>
    <row r="46" spans="1:8" ht="12.75">
      <c r="A46" s="143">
        <v>45</v>
      </c>
      <c r="B46" s="273" t="s">
        <v>594</v>
      </c>
      <c r="C46" s="273" t="s">
        <v>594</v>
      </c>
      <c r="D46" s="273" t="s">
        <v>595</v>
      </c>
      <c r="E46" s="273" t="s">
        <v>543</v>
      </c>
      <c r="F46" s="273" t="s">
        <v>544</v>
      </c>
      <c r="G46" s="273" t="s">
        <v>545</v>
      </c>
      <c r="H46" s="143" t="s">
        <v>30</v>
      </c>
    </row>
    <row r="47" spans="1:8" ht="12.75">
      <c r="A47" s="143">
        <v>46</v>
      </c>
      <c r="B47" s="273" t="s">
        <v>594</v>
      </c>
      <c r="C47" s="273" t="s">
        <v>594</v>
      </c>
      <c r="D47" s="273" t="s">
        <v>595</v>
      </c>
      <c r="E47" s="273" t="s">
        <v>625</v>
      </c>
      <c r="F47" s="273" t="s">
        <v>626</v>
      </c>
      <c r="G47" s="273" t="s">
        <v>627</v>
      </c>
      <c r="H47" s="143" t="s">
        <v>31</v>
      </c>
    </row>
    <row r="48" spans="1:8" ht="12.75">
      <c r="A48" s="143">
        <v>47</v>
      </c>
      <c r="B48" s="273" t="s">
        <v>594</v>
      </c>
      <c r="C48" s="273" t="s">
        <v>594</v>
      </c>
      <c r="D48" s="273" t="s">
        <v>595</v>
      </c>
      <c r="E48" s="273" t="s">
        <v>628</v>
      </c>
      <c r="F48" s="273" t="s">
        <v>629</v>
      </c>
      <c r="G48" s="273" t="s">
        <v>601</v>
      </c>
      <c r="H48" s="143" t="s">
        <v>32</v>
      </c>
    </row>
    <row r="49" spans="1:8" ht="12.75">
      <c r="A49" s="143">
        <v>48</v>
      </c>
      <c r="B49" s="273" t="s">
        <v>630</v>
      </c>
      <c r="C49" s="273" t="s">
        <v>630</v>
      </c>
      <c r="D49" s="273" t="s">
        <v>631</v>
      </c>
      <c r="E49" s="273" t="s">
        <v>632</v>
      </c>
      <c r="F49" s="273" t="s">
        <v>633</v>
      </c>
      <c r="G49" s="273" t="s">
        <v>634</v>
      </c>
      <c r="H49" s="143" t="s">
        <v>30</v>
      </c>
    </row>
    <row r="50" spans="1:8" ht="12.75">
      <c r="A50" s="143">
        <v>49</v>
      </c>
      <c r="B50" s="273" t="s">
        <v>630</v>
      </c>
      <c r="C50" s="273" t="s">
        <v>630</v>
      </c>
      <c r="D50" s="273" t="s">
        <v>631</v>
      </c>
      <c r="E50" s="273" t="s">
        <v>635</v>
      </c>
      <c r="F50" s="273" t="s">
        <v>636</v>
      </c>
      <c r="G50" s="273" t="s">
        <v>634</v>
      </c>
      <c r="H50" s="143" t="s">
        <v>30</v>
      </c>
    </row>
    <row r="51" spans="1:8" ht="12.75">
      <c r="A51" s="143">
        <v>50</v>
      </c>
      <c r="B51" s="273" t="s">
        <v>637</v>
      </c>
      <c r="C51" s="273" t="s">
        <v>637</v>
      </c>
      <c r="D51" s="273" t="s">
        <v>638</v>
      </c>
      <c r="E51" s="273" t="s">
        <v>639</v>
      </c>
      <c r="F51" s="273" t="s">
        <v>640</v>
      </c>
      <c r="G51" s="273" t="s">
        <v>641</v>
      </c>
      <c r="H51" s="143" t="s">
        <v>30</v>
      </c>
    </row>
    <row r="52" spans="1:8" ht="12.75">
      <c r="A52" s="143">
        <v>51</v>
      </c>
      <c r="B52" s="273" t="s">
        <v>637</v>
      </c>
      <c r="C52" s="273" t="s">
        <v>637</v>
      </c>
      <c r="D52" s="273" t="s">
        <v>638</v>
      </c>
      <c r="E52" s="273" t="s">
        <v>642</v>
      </c>
      <c r="F52" s="273" t="s">
        <v>643</v>
      </c>
      <c r="G52" s="273" t="s">
        <v>641</v>
      </c>
      <c r="H52" s="143" t="s">
        <v>30</v>
      </c>
    </row>
    <row r="53" spans="1:8" ht="12.75">
      <c r="A53" s="143">
        <v>52</v>
      </c>
      <c r="B53" s="273" t="s">
        <v>637</v>
      </c>
      <c r="C53" s="273" t="s">
        <v>637</v>
      </c>
      <c r="D53" s="273" t="s">
        <v>638</v>
      </c>
      <c r="E53" s="273" t="s">
        <v>632</v>
      </c>
      <c r="F53" s="273" t="s">
        <v>644</v>
      </c>
      <c r="G53" s="273" t="s">
        <v>641</v>
      </c>
      <c r="H53" s="143" t="s">
        <v>30</v>
      </c>
    </row>
    <row r="54" spans="1:8" ht="12.75">
      <c r="A54" s="143">
        <v>53</v>
      </c>
      <c r="B54" s="273" t="s">
        <v>645</v>
      </c>
      <c r="C54" s="273" t="s">
        <v>645</v>
      </c>
      <c r="D54" s="273" t="s">
        <v>646</v>
      </c>
      <c r="E54" s="273" t="s">
        <v>647</v>
      </c>
      <c r="F54" s="273" t="s">
        <v>648</v>
      </c>
      <c r="G54" s="273" t="s">
        <v>649</v>
      </c>
      <c r="H54" s="143" t="s">
        <v>30</v>
      </c>
    </row>
    <row r="55" spans="1:8" ht="12.75">
      <c r="A55" s="143">
        <v>54</v>
      </c>
      <c r="B55" s="273" t="s">
        <v>645</v>
      </c>
      <c r="C55" s="273" t="s">
        <v>645</v>
      </c>
      <c r="D55" s="273" t="s">
        <v>646</v>
      </c>
      <c r="E55" s="273" t="s">
        <v>647</v>
      </c>
      <c r="F55" s="273" t="s">
        <v>648</v>
      </c>
      <c r="G55" s="273" t="s">
        <v>649</v>
      </c>
      <c r="H55" s="143" t="s">
        <v>29</v>
      </c>
    </row>
    <row r="56" spans="1:8" ht="12.75">
      <c r="A56" s="143">
        <v>55</v>
      </c>
      <c r="B56" s="273" t="s">
        <v>645</v>
      </c>
      <c r="C56" s="273" t="s">
        <v>645</v>
      </c>
      <c r="D56" s="273" t="s">
        <v>646</v>
      </c>
      <c r="E56" s="273" t="s">
        <v>650</v>
      </c>
      <c r="F56" s="273" t="s">
        <v>651</v>
      </c>
      <c r="G56" s="273" t="s">
        <v>649</v>
      </c>
      <c r="H56" s="143" t="s">
        <v>29</v>
      </c>
    </row>
    <row r="57" spans="1:8" ht="12.75">
      <c r="A57" s="143">
        <v>56</v>
      </c>
      <c r="B57" s="273" t="s">
        <v>645</v>
      </c>
      <c r="C57" s="273" t="s">
        <v>645</v>
      </c>
      <c r="D57" s="273" t="s">
        <v>646</v>
      </c>
      <c r="E57" s="273" t="s">
        <v>650</v>
      </c>
      <c r="F57" s="273" t="s">
        <v>651</v>
      </c>
      <c r="G57" s="273" t="s">
        <v>649</v>
      </c>
      <c r="H57" s="143" t="s">
        <v>30</v>
      </c>
    </row>
    <row r="58" spans="1:8" ht="12.75">
      <c r="A58" s="143">
        <v>57</v>
      </c>
      <c r="B58" s="273" t="s">
        <v>645</v>
      </c>
      <c r="C58" s="273" t="s">
        <v>645</v>
      </c>
      <c r="D58" s="273" t="s">
        <v>646</v>
      </c>
      <c r="E58" s="273" t="s">
        <v>652</v>
      </c>
      <c r="F58" s="273" t="s">
        <v>653</v>
      </c>
      <c r="G58" s="273" t="s">
        <v>654</v>
      </c>
      <c r="H58" s="143" t="s">
        <v>30</v>
      </c>
    </row>
    <row r="59" spans="1:8" ht="12.75">
      <c r="A59" s="143">
        <v>58</v>
      </c>
      <c r="B59" s="273" t="s">
        <v>645</v>
      </c>
      <c r="C59" s="273" t="s">
        <v>645</v>
      </c>
      <c r="D59" s="273" t="s">
        <v>646</v>
      </c>
      <c r="E59" s="273" t="s">
        <v>655</v>
      </c>
      <c r="F59" s="273" t="s">
        <v>656</v>
      </c>
      <c r="G59" s="273" t="s">
        <v>598</v>
      </c>
      <c r="H59" s="143" t="s">
        <v>30</v>
      </c>
    </row>
    <row r="60" spans="1:8" ht="12.75">
      <c r="A60" s="143">
        <v>59</v>
      </c>
      <c r="B60" s="273" t="s">
        <v>657</v>
      </c>
      <c r="C60" s="273" t="s">
        <v>657</v>
      </c>
      <c r="D60" s="273" t="s">
        <v>658</v>
      </c>
      <c r="E60" s="273" t="s">
        <v>659</v>
      </c>
      <c r="F60" s="273" t="s">
        <v>660</v>
      </c>
      <c r="G60" s="273" t="s">
        <v>661</v>
      </c>
      <c r="H60" s="143" t="s">
        <v>30</v>
      </c>
    </row>
    <row r="61" spans="1:8" ht="12.75">
      <c r="A61" s="143">
        <v>60</v>
      </c>
      <c r="B61" s="273" t="s">
        <v>657</v>
      </c>
      <c r="C61" s="273" t="s">
        <v>657</v>
      </c>
      <c r="D61" s="273" t="s">
        <v>658</v>
      </c>
      <c r="E61" s="273" t="s">
        <v>662</v>
      </c>
      <c r="F61" s="273" t="s">
        <v>663</v>
      </c>
      <c r="G61" s="273" t="s">
        <v>664</v>
      </c>
      <c r="H61" s="143" t="s">
        <v>32</v>
      </c>
    </row>
    <row r="62" spans="1:8" ht="12.75">
      <c r="A62" s="143">
        <v>61</v>
      </c>
      <c r="B62" s="273" t="s">
        <v>657</v>
      </c>
      <c r="C62" s="273" t="s">
        <v>657</v>
      </c>
      <c r="D62" s="273" t="s">
        <v>658</v>
      </c>
      <c r="E62" s="273" t="s">
        <v>665</v>
      </c>
      <c r="F62" s="273" t="s">
        <v>666</v>
      </c>
      <c r="G62" s="273" t="s">
        <v>661</v>
      </c>
      <c r="H62" s="143" t="s">
        <v>30</v>
      </c>
    </row>
    <row r="63" spans="1:8" ht="12.75">
      <c r="A63" s="143">
        <v>62</v>
      </c>
      <c r="B63" s="273" t="s">
        <v>657</v>
      </c>
      <c r="C63" s="273" t="s">
        <v>657</v>
      </c>
      <c r="D63" s="273" t="s">
        <v>658</v>
      </c>
      <c r="E63" s="273" t="s">
        <v>667</v>
      </c>
      <c r="F63" s="273" t="s">
        <v>668</v>
      </c>
      <c r="G63" s="273" t="s">
        <v>661</v>
      </c>
      <c r="H63" s="143" t="s">
        <v>30</v>
      </c>
    </row>
    <row r="64" spans="1:8" ht="12.75">
      <c r="A64" s="143">
        <v>63</v>
      </c>
      <c r="B64" s="273" t="s">
        <v>657</v>
      </c>
      <c r="C64" s="273" t="s">
        <v>657</v>
      </c>
      <c r="D64" s="273" t="s">
        <v>658</v>
      </c>
      <c r="E64" s="273" t="s">
        <v>669</v>
      </c>
      <c r="F64" s="273" t="s">
        <v>670</v>
      </c>
      <c r="G64" s="273" t="s">
        <v>661</v>
      </c>
      <c r="H64" s="143" t="s">
        <v>30</v>
      </c>
    </row>
    <row r="65" spans="1:8" ht="12.75">
      <c r="A65" s="143">
        <v>64</v>
      </c>
      <c r="B65" s="273" t="s">
        <v>657</v>
      </c>
      <c r="C65" s="273" t="s">
        <v>657</v>
      </c>
      <c r="D65" s="273" t="s">
        <v>658</v>
      </c>
      <c r="E65" s="273" t="s">
        <v>671</v>
      </c>
      <c r="F65" s="273" t="s">
        <v>672</v>
      </c>
      <c r="G65" s="273" t="s">
        <v>661</v>
      </c>
      <c r="H65" s="143" t="s">
        <v>30</v>
      </c>
    </row>
    <row r="66" spans="1:8" ht="12.75">
      <c r="A66" s="143">
        <v>65</v>
      </c>
      <c r="B66" s="273" t="s">
        <v>657</v>
      </c>
      <c r="C66" s="273" t="s">
        <v>657</v>
      </c>
      <c r="D66" s="273" t="s">
        <v>658</v>
      </c>
      <c r="E66" s="273" t="s">
        <v>673</v>
      </c>
      <c r="F66" s="273" t="s">
        <v>674</v>
      </c>
      <c r="G66" s="273" t="s">
        <v>661</v>
      </c>
      <c r="H66" s="143" t="s">
        <v>30</v>
      </c>
    </row>
    <row r="67" spans="1:8" ht="12.75">
      <c r="A67" s="143">
        <v>66</v>
      </c>
      <c r="B67" s="273" t="s">
        <v>657</v>
      </c>
      <c r="C67" s="273" t="s">
        <v>657</v>
      </c>
      <c r="D67" s="273" t="s">
        <v>658</v>
      </c>
      <c r="E67" s="273" t="s">
        <v>675</v>
      </c>
      <c r="F67" s="273" t="s">
        <v>651</v>
      </c>
      <c r="G67" s="273" t="s">
        <v>676</v>
      </c>
      <c r="H67" s="143" t="s">
        <v>30</v>
      </c>
    </row>
    <row r="68" spans="1:8" ht="12.75">
      <c r="A68" s="143">
        <v>67</v>
      </c>
      <c r="B68" s="273" t="s">
        <v>657</v>
      </c>
      <c r="C68" s="273" t="s">
        <v>657</v>
      </c>
      <c r="D68" s="273" t="s">
        <v>658</v>
      </c>
      <c r="E68" s="273" t="s">
        <v>677</v>
      </c>
      <c r="F68" s="273" t="s">
        <v>678</v>
      </c>
      <c r="G68" s="273" t="s">
        <v>661</v>
      </c>
      <c r="H68" s="143" t="s">
        <v>30</v>
      </c>
    </row>
    <row r="69" spans="1:8" ht="12.75">
      <c r="A69" s="143">
        <v>68</v>
      </c>
      <c r="B69" s="273" t="s">
        <v>657</v>
      </c>
      <c r="C69" s="273" t="s">
        <v>657</v>
      </c>
      <c r="D69" s="273" t="s">
        <v>658</v>
      </c>
      <c r="E69" s="273" t="s">
        <v>679</v>
      </c>
      <c r="F69" s="273" t="s">
        <v>680</v>
      </c>
      <c r="G69" s="273" t="s">
        <v>661</v>
      </c>
      <c r="H69" s="143" t="s">
        <v>30</v>
      </c>
    </row>
    <row r="70" spans="1:8" ht="12.75">
      <c r="A70" s="143">
        <v>69</v>
      </c>
      <c r="B70" s="273" t="s">
        <v>657</v>
      </c>
      <c r="C70" s="273" t="s">
        <v>657</v>
      </c>
      <c r="D70" s="273" t="s">
        <v>658</v>
      </c>
      <c r="E70" s="273" t="s">
        <v>681</v>
      </c>
      <c r="F70" s="273" t="s">
        <v>682</v>
      </c>
      <c r="G70" s="273" t="s">
        <v>661</v>
      </c>
      <c r="H70" s="143" t="s">
        <v>30</v>
      </c>
    </row>
    <row r="71" spans="1:8" ht="12.75">
      <c r="A71" s="143">
        <v>70</v>
      </c>
      <c r="B71" s="273" t="s">
        <v>657</v>
      </c>
      <c r="C71" s="273" t="s">
        <v>657</v>
      </c>
      <c r="D71" s="273" t="s">
        <v>658</v>
      </c>
      <c r="E71" s="273" t="s">
        <v>543</v>
      </c>
      <c r="F71" s="273" t="s">
        <v>544</v>
      </c>
      <c r="G71" s="273" t="s">
        <v>545</v>
      </c>
      <c r="H71" s="143" t="s">
        <v>30</v>
      </c>
    </row>
    <row r="72" spans="1:8" ht="12.75">
      <c r="A72" s="143">
        <v>71</v>
      </c>
      <c r="B72" s="273" t="s">
        <v>657</v>
      </c>
      <c r="C72" s="273" t="s">
        <v>657</v>
      </c>
      <c r="D72" s="273" t="s">
        <v>658</v>
      </c>
      <c r="E72" s="273" t="s">
        <v>683</v>
      </c>
      <c r="F72" s="273" t="s">
        <v>684</v>
      </c>
      <c r="G72" s="273" t="s">
        <v>661</v>
      </c>
      <c r="H72" s="143" t="s">
        <v>30</v>
      </c>
    </row>
    <row r="73" spans="1:8" ht="12.75">
      <c r="A73" s="143">
        <v>72</v>
      </c>
      <c r="B73" s="273" t="s">
        <v>685</v>
      </c>
      <c r="C73" s="273" t="s">
        <v>686</v>
      </c>
      <c r="D73" s="273" t="s">
        <v>687</v>
      </c>
      <c r="E73" s="273" t="s">
        <v>688</v>
      </c>
      <c r="F73" s="273" t="s">
        <v>689</v>
      </c>
      <c r="G73" s="273" t="s">
        <v>690</v>
      </c>
      <c r="H73" s="143" t="s">
        <v>30</v>
      </c>
    </row>
    <row r="74" spans="1:8" ht="12.75">
      <c r="A74" s="143">
        <v>73</v>
      </c>
      <c r="B74" s="273" t="s">
        <v>691</v>
      </c>
      <c r="C74" s="273" t="s">
        <v>692</v>
      </c>
      <c r="D74" s="273" t="s">
        <v>693</v>
      </c>
      <c r="E74" s="273" t="s">
        <v>694</v>
      </c>
      <c r="F74" s="273" t="s">
        <v>695</v>
      </c>
      <c r="G74" s="273" t="s">
        <v>601</v>
      </c>
      <c r="H74" s="143" t="s">
        <v>30</v>
      </c>
    </row>
    <row r="75" spans="1:8" ht="12.75">
      <c r="A75" s="143">
        <v>74</v>
      </c>
      <c r="B75" s="273" t="s">
        <v>691</v>
      </c>
      <c r="C75" s="273" t="s">
        <v>692</v>
      </c>
      <c r="D75" s="273" t="s">
        <v>693</v>
      </c>
      <c r="E75" s="273" t="s">
        <v>696</v>
      </c>
      <c r="F75" s="273" t="s">
        <v>697</v>
      </c>
      <c r="G75" s="273" t="s">
        <v>698</v>
      </c>
      <c r="H75" s="143" t="s">
        <v>30</v>
      </c>
    </row>
    <row r="76" spans="1:8" ht="12.75">
      <c r="A76" s="143">
        <v>75</v>
      </c>
      <c r="B76" s="273" t="s">
        <v>691</v>
      </c>
      <c r="C76" s="273" t="s">
        <v>692</v>
      </c>
      <c r="D76" s="273" t="s">
        <v>693</v>
      </c>
      <c r="E76" s="273" t="s">
        <v>699</v>
      </c>
      <c r="F76" s="273" t="s">
        <v>700</v>
      </c>
      <c r="G76" s="273" t="s">
        <v>698</v>
      </c>
      <c r="H76" s="143" t="s">
        <v>29</v>
      </c>
    </row>
    <row r="77" spans="1:8" ht="12.75">
      <c r="A77" s="143">
        <v>76</v>
      </c>
      <c r="B77" s="273" t="s">
        <v>691</v>
      </c>
      <c r="C77" s="273" t="s">
        <v>701</v>
      </c>
      <c r="D77" s="273" t="s">
        <v>702</v>
      </c>
      <c r="E77" s="273" t="s">
        <v>625</v>
      </c>
      <c r="F77" s="273" t="s">
        <v>626</v>
      </c>
      <c r="G77" s="273" t="s">
        <v>627</v>
      </c>
      <c r="H77" s="143" t="s">
        <v>31</v>
      </c>
    </row>
    <row r="78" spans="1:8" ht="12.75">
      <c r="A78" s="143">
        <v>77</v>
      </c>
      <c r="B78" s="273" t="s">
        <v>691</v>
      </c>
      <c r="C78" s="273" t="s">
        <v>701</v>
      </c>
      <c r="D78" s="273" t="s">
        <v>702</v>
      </c>
      <c r="E78" s="273" t="s">
        <v>703</v>
      </c>
      <c r="F78" s="273" t="s">
        <v>704</v>
      </c>
      <c r="G78" s="273" t="s">
        <v>705</v>
      </c>
      <c r="H78" s="143" t="s">
        <v>30</v>
      </c>
    </row>
    <row r="79" spans="1:8" ht="12.75">
      <c r="A79" s="143">
        <v>78</v>
      </c>
      <c r="B79" s="273" t="s">
        <v>691</v>
      </c>
      <c r="C79" s="273" t="s">
        <v>706</v>
      </c>
      <c r="D79" s="273" t="s">
        <v>707</v>
      </c>
      <c r="E79" s="273" t="s">
        <v>708</v>
      </c>
      <c r="F79" s="273" t="s">
        <v>709</v>
      </c>
      <c r="G79" s="273" t="s">
        <v>698</v>
      </c>
      <c r="H79" s="143" t="s">
        <v>30</v>
      </c>
    </row>
    <row r="80" spans="1:8" ht="12.75">
      <c r="A80" s="143">
        <v>79</v>
      </c>
      <c r="B80" s="273" t="s">
        <v>691</v>
      </c>
      <c r="C80" s="273" t="s">
        <v>706</v>
      </c>
      <c r="D80" s="273" t="s">
        <v>707</v>
      </c>
      <c r="E80" s="273" t="s">
        <v>710</v>
      </c>
      <c r="F80" s="273" t="s">
        <v>711</v>
      </c>
      <c r="G80" s="273" t="s">
        <v>705</v>
      </c>
      <c r="H80" s="143" t="s">
        <v>29</v>
      </c>
    </row>
    <row r="81" spans="1:8" ht="12.75">
      <c r="A81" s="143">
        <v>80</v>
      </c>
      <c r="B81" s="273" t="s">
        <v>712</v>
      </c>
      <c r="C81" s="273" t="s">
        <v>713</v>
      </c>
      <c r="D81" s="273" t="s">
        <v>714</v>
      </c>
      <c r="E81" s="273" t="s">
        <v>715</v>
      </c>
      <c r="F81" s="273" t="s">
        <v>716</v>
      </c>
      <c r="G81" s="273" t="s">
        <v>717</v>
      </c>
      <c r="H81" s="143" t="s">
        <v>30</v>
      </c>
    </row>
    <row r="82" spans="1:8" ht="12.75">
      <c r="A82" s="143">
        <v>81</v>
      </c>
      <c r="B82" s="273" t="s">
        <v>712</v>
      </c>
      <c r="C82" s="273" t="s">
        <v>718</v>
      </c>
      <c r="D82" s="273" t="s">
        <v>719</v>
      </c>
      <c r="E82" s="273" t="s">
        <v>715</v>
      </c>
      <c r="F82" s="273" t="s">
        <v>716</v>
      </c>
      <c r="G82" s="273" t="s">
        <v>717</v>
      </c>
      <c r="H82" s="143" t="s">
        <v>30</v>
      </c>
    </row>
    <row r="83" spans="1:8" ht="12.75">
      <c r="A83" s="143">
        <v>82</v>
      </c>
      <c r="B83" s="273" t="s">
        <v>712</v>
      </c>
      <c r="C83" s="273" t="s">
        <v>718</v>
      </c>
      <c r="D83" s="273" t="s">
        <v>719</v>
      </c>
      <c r="E83" s="273" t="s">
        <v>543</v>
      </c>
      <c r="F83" s="273" t="s">
        <v>544</v>
      </c>
      <c r="G83" s="273" t="s">
        <v>545</v>
      </c>
      <c r="H83" s="143" t="s">
        <v>30</v>
      </c>
    </row>
    <row r="84" spans="1:8" ht="12.75">
      <c r="A84" s="143">
        <v>83</v>
      </c>
      <c r="B84" s="273" t="s">
        <v>712</v>
      </c>
      <c r="C84" s="273" t="s">
        <v>720</v>
      </c>
      <c r="D84" s="273" t="s">
        <v>721</v>
      </c>
      <c r="E84" s="273" t="s">
        <v>543</v>
      </c>
      <c r="F84" s="273" t="s">
        <v>544</v>
      </c>
      <c r="G84" s="273" t="s">
        <v>545</v>
      </c>
      <c r="H84" s="143" t="s">
        <v>30</v>
      </c>
    </row>
    <row r="85" spans="1:8" ht="12.75">
      <c r="A85" s="143">
        <v>84</v>
      </c>
      <c r="B85" s="273" t="s">
        <v>712</v>
      </c>
      <c r="C85" s="273" t="s">
        <v>722</v>
      </c>
      <c r="D85" s="273" t="s">
        <v>723</v>
      </c>
      <c r="E85" s="273" t="s">
        <v>715</v>
      </c>
      <c r="F85" s="273" t="s">
        <v>716</v>
      </c>
      <c r="G85" s="273" t="s">
        <v>717</v>
      </c>
      <c r="H85" s="143" t="s">
        <v>30</v>
      </c>
    </row>
    <row r="86" spans="1:8" ht="12.75">
      <c r="A86" s="143">
        <v>85</v>
      </c>
      <c r="B86" s="273" t="s">
        <v>712</v>
      </c>
      <c r="C86" s="273" t="s">
        <v>724</v>
      </c>
      <c r="D86" s="273" t="s">
        <v>725</v>
      </c>
      <c r="E86" s="273" t="s">
        <v>715</v>
      </c>
      <c r="F86" s="273" t="s">
        <v>716</v>
      </c>
      <c r="G86" s="273" t="s">
        <v>717</v>
      </c>
      <c r="H86" s="143" t="s">
        <v>30</v>
      </c>
    </row>
    <row r="87" spans="1:8" ht="12.75">
      <c r="A87" s="143">
        <v>86</v>
      </c>
      <c r="B87" s="273" t="s">
        <v>712</v>
      </c>
      <c r="C87" s="273" t="s">
        <v>726</v>
      </c>
      <c r="D87" s="273" t="s">
        <v>727</v>
      </c>
      <c r="E87" s="273" t="s">
        <v>715</v>
      </c>
      <c r="F87" s="273" t="s">
        <v>716</v>
      </c>
      <c r="G87" s="273" t="s">
        <v>717</v>
      </c>
      <c r="H87" s="143" t="s">
        <v>30</v>
      </c>
    </row>
    <row r="88" spans="1:8" ht="12.75">
      <c r="A88" s="143">
        <v>87</v>
      </c>
      <c r="B88" s="273" t="s">
        <v>728</v>
      </c>
      <c r="C88" s="273" t="s">
        <v>729</v>
      </c>
      <c r="D88" s="273" t="s">
        <v>730</v>
      </c>
      <c r="E88" s="273" t="s">
        <v>731</v>
      </c>
      <c r="F88" s="273" t="s">
        <v>732</v>
      </c>
      <c r="G88" s="273" t="s">
        <v>733</v>
      </c>
      <c r="H88" s="143" t="s">
        <v>30</v>
      </c>
    </row>
    <row r="89" spans="1:8" ht="12.75">
      <c r="A89" s="143">
        <v>88</v>
      </c>
      <c r="B89" s="273" t="s">
        <v>728</v>
      </c>
      <c r="C89" s="273" t="s">
        <v>734</v>
      </c>
      <c r="D89" s="273" t="s">
        <v>735</v>
      </c>
      <c r="E89" s="273" t="s">
        <v>736</v>
      </c>
      <c r="F89" s="273" t="s">
        <v>737</v>
      </c>
      <c r="G89" s="273" t="s">
        <v>738</v>
      </c>
      <c r="H89" s="143" t="s">
        <v>30</v>
      </c>
    </row>
    <row r="90" spans="1:8" ht="12.75">
      <c r="A90" s="143">
        <v>89</v>
      </c>
      <c r="B90" s="273" t="s">
        <v>728</v>
      </c>
      <c r="C90" s="273" t="s">
        <v>739</v>
      </c>
      <c r="D90" s="273" t="s">
        <v>740</v>
      </c>
      <c r="E90" s="273" t="s">
        <v>731</v>
      </c>
      <c r="F90" s="273" t="s">
        <v>732</v>
      </c>
      <c r="G90" s="273" t="s">
        <v>733</v>
      </c>
      <c r="H90" s="143" t="s">
        <v>30</v>
      </c>
    </row>
    <row r="91" spans="1:8" ht="12.75">
      <c r="A91" s="143">
        <v>90</v>
      </c>
      <c r="B91" s="273" t="s">
        <v>741</v>
      </c>
      <c r="C91" s="273" t="s">
        <v>742</v>
      </c>
      <c r="D91" s="273" t="s">
        <v>743</v>
      </c>
      <c r="E91" s="273" t="s">
        <v>625</v>
      </c>
      <c r="F91" s="273" t="s">
        <v>626</v>
      </c>
      <c r="G91" s="273" t="s">
        <v>627</v>
      </c>
      <c r="H91" s="143" t="s">
        <v>31</v>
      </c>
    </row>
    <row r="92" spans="1:8" ht="12.75">
      <c r="A92" s="143">
        <v>91</v>
      </c>
      <c r="B92" s="273" t="s">
        <v>744</v>
      </c>
      <c r="C92" s="273" t="s">
        <v>745</v>
      </c>
      <c r="D92" s="273" t="s">
        <v>746</v>
      </c>
      <c r="E92" s="273" t="s">
        <v>747</v>
      </c>
      <c r="F92" s="273" t="s">
        <v>748</v>
      </c>
      <c r="G92" s="273" t="s">
        <v>749</v>
      </c>
      <c r="H92" s="143" t="s">
        <v>30</v>
      </c>
    </row>
    <row r="93" spans="1:8" ht="12.75">
      <c r="A93" s="143">
        <v>92</v>
      </c>
      <c r="B93" s="273" t="s">
        <v>750</v>
      </c>
      <c r="C93" s="273" t="s">
        <v>751</v>
      </c>
      <c r="D93" s="273" t="s">
        <v>752</v>
      </c>
      <c r="E93" s="273" t="s">
        <v>753</v>
      </c>
      <c r="F93" s="273" t="s">
        <v>754</v>
      </c>
      <c r="G93" s="273" t="s">
        <v>738</v>
      </c>
      <c r="H93" s="143" t="s">
        <v>32</v>
      </c>
    </row>
    <row r="94" spans="1:8" ht="12.75">
      <c r="A94" s="143">
        <v>93</v>
      </c>
      <c r="B94" s="273" t="s">
        <v>750</v>
      </c>
      <c r="C94" s="273" t="s">
        <v>751</v>
      </c>
      <c r="D94" s="273" t="s">
        <v>752</v>
      </c>
      <c r="E94" s="273" t="s">
        <v>543</v>
      </c>
      <c r="F94" s="273" t="s">
        <v>544</v>
      </c>
      <c r="G94" s="273" t="s">
        <v>545</v>
      </c>
      <c r="H94" s="143" t="s">
        <v>30</v>
      </c>
    </row>
    <row r="95" spans="1:8" ht="12.75">
      <c r="A95" s="143">
        <v>94</v>
      </c>
      <c r="B95" s="273" t="s">
        <v>750</v>
      </c>
      <c r="C95" s="273" t="s">
        <v>755</v>
      </c>
      <c r="D95" s="273" t="s">
        <v>756</v>
      </c>
      <c r="E95" s="273" t="s">
        <v>757</v>
      </c>
      <c r="F95" s="273" t="s">
        <v>758</v>
      </c>
      <c r="G95" s="273" t="s">
        <v>738</v>
      </c>
      <c r="H95" s="143" t="s">
        <v>30</v>
      </c>
    </row>
    <row r="96" spans="1:8" ht="12.75">
      <c r="A96" s="143">
        <v>95</v>
      </c>
      <c r="B96" s="273" t="s">
        <v>750</v>
      </c>
      <c r="C96" s="273" t="s">
        <v>759</v>
      </c>
      <c r="D96" s="273" t="s">
        <v>760</v>
      </c>
      <c r="E96" s="273" t="s">
        <v>543</v>
      </c>
      <c r="F96" s="273" t="s">
        <v>544</v>
      </c>
      <c r="G96" s="273" t="s">
        <v>545</v>
      </c>
      <c r="H96" s="143" t="s">
        <v>30</v>
      </c>
    </row>
    <row r="97" spans="1:8" ht="12.75">
      <c r="A97" s="143">
        <v>96</v>
      </c>
      <c r="B97" s="273" t="s">
        <v>750</v>
      </c>
      <c r="C97" s="273" t="s">
        <v>761</v>
      </c>
      <c r="D97" s="273" t="s">
        <v>762</v>
      </c>
      <c r="E97" s="273" t="s">
        <v>763</v>
      </c>
      <c r="F97" s="273" t="s">
        <v>764</v>
      </c>
      <c r="G97" s="273" t="s">
        <v>738</v>
      </c>
      <c r="H97" s="143" t="s">
        <v>30</v>
      </c>
    </row>
    <row r="98" spans="1:8" ht="12.75">
      <c r="A98" s="143">
        <v>97</v>
      </c>
      <c r="B98" s="273" t="s">
        <v>765</v>
      </c>
      <c r="C98" s="273" t="s">
        <v>766</v>
      </c>
      <c r="D98" s="273" t="s">
        <v>767</v>
      </c>
      <c r="E98" s="273" t="s">
        <v>768</v>
      </c>
      <c r="F98" s="273" t="s">
        <v>769</v>
      </c>
      <c r="G98" s="273" t="s">
        <v>770</v>
      </c>
      <c r="H98" s="143" t="s">
        <v>32</v>
      </c>
    </row>
    <row r="99" spans="1:8" ht="12.75">
      <c r="A99" s="143">
        <v>98</v>
      </c>
      <c r="B99" s="273" t="s">
        <v>771</v>
      </c>
      <c r="C99" s="273" t="s">
        <v>772</v>
      </c>
      <c r="D99" s="273" t="s">
        <v>773</v>
      </c>
      <c r="E99" s="273" t="s">
        <v>543</v>
      </c>
      <c r="F99" s="273" t="s">
        <v>544</v>
      </c>
      <c r="G99" s="273" t="s">
        <v>545</v>
      </c>
      <c r="H99" s="143" t="s">
        <v>30</v>
      </c>
    </row>
    <row r="100" spans="1:8" ht="12.75">
      <c r="A100" s="143">
        <v>99</v>
      </c>
      <c r="B100" s="273" t="s">
        <v>774</v>
      </c>
      <c r="C100" s="273" t="s">
        <v>775</v>
      </c>
      <c r="D100" s="273" t="s">
        <v>776</v>
      </c>
      <c r="E100" s="273" t="s">
        <v>543</v>
      </c>
      <c r="F100" s="273" t="s">
        <v>544</v>
      </c>
      <c r="G100" s="273" t="s">
        <v>545</v>
      </c>
      <c r="H100" s="143" t="s">
        <v>30</v>
      </c>
    </row>
    <row r="101" spans="1:8" ht="12.75">
      <c r="A101" s="143">
        <v>100</v>
      </c>
      <c r="B101" s="273" t="s">
        <v>774</v>
      </c>
      <c r="C101" s="273" t="s">
        <v>777</v>
      </c>
      <c r="D101" s="273" t="s">
        <v>778</v>
      </c>
      <c r="E101" s="273" t="s">
        <v>779</v>
      </c>
      <c r="F101" s="273" t="s">
        <v>780</v>
      </c>
      <c r="G101" s="273" t="s">
        <v>781</v>
      </c>
      <c r="H101" s="143" t="s">
        <v>30</v>
      </c>
    </row>
    <row r="102" spans="1:8" ht="12.75">
      <c r="A102" s="143">
        <v>101</v>
      </c>
      <c r="B102" s="273" t="s">
        <v>774</v>
      </c>
      <c r="C102" s="273" t="s">
        <v>782</v>
      </c>
      <c r="D102" s="273" t="s">
        <v>783</v>
      </c>
      <c r="E102" s="273" t="s">
        <v>784</v>
      </c>
      <c r="F102" s="273" t="s">
        <v>785</v>
      </c>
      <c r="G102" s="273" t="s">
        <v>781</v>
      </c>
      <c r="H102" s="143" t="s">
        <v>30</v>
      </c>
    </row>
    <row r="103" spans="1:8" ht="12.75">
      <c r="A103" s="143">
        <v>102</v>
      </c>
      <c r="B103" s="273" t="s">
        <v>774</v>
      </c>
      <c r="C103" s="273" t="s">
        <v>786</v>
      </c>
      <c r="D103" s="273" t="s">
        <v>787</v>
      </c>
      <c r="E103" s="273" t="s">
        <v>788</v>
      </c>
      <c r="F103" s="273" t="s">
        <v>789</v>
      </c>
      <c r="G103" s="273" t="s">
        <v>781</v>
      </c>
      <c r="H103" s="143" t="s">
        <v>32</v>
      </c>
    </row>
    <row r="104" spans="1:8" ht="12.75">
      <c r="A104" s="143">
        <v>103</v>
      </c>
      <c r="B104" s="273" t="s">
        <v>790</v>
      </c>
      <c r="C104" s="273" t="s">
        <v>791</v>
      </c>
      <c r="D104" s="273" t="s">
        <v>792</v>
      </c>
      <c r="E104" s="273" t="s">
        <v>793</v>
      </c>
      <c r="F104" s="273" t="s">
        <v>794</v>
      </c>
      <c r="G104" s="273" t="s">
        <v>795</v>
      </c>
      <c r="H104" s="143" t="s">
        <v>30</v>
      </c>
    </row>
    <row r="105" spans="1:8" ht="12.75">
      <c r="A105" s="143">
        <v>104</v>
      </c>
      <c r="B105" s="273" t="s">
        <v>790</v>
      </c>
      <c r="C105" s="273" t="s">
        <v>791</v>
      </c>
      <c r="D105" s="273" t="s">
        <v>792</v>
      </c>
      <c r="E105" s="273" t="s">
        <v>543</v>
      </c>
      <c r="F105" s="273" t="s">
        <v>544</v>
      </c>
      <c r="G105" s="273" t="s">
        <v>545</v>
      </c>
      <c r="H105" s="143" t="s">
        <v>30</v>
      </c>
    </row>
    <row r="106" spans="1:8" ht="12.75">
      <c r="A106" s="143">
        <v>105</v>
      </c>
      <c r="B106" s="273" t="s">
        <v>790</v>
      </c>
      <c r="C106" s="273" t="s">
        <v>796</v>
      </c>
      <c r="D106" s="273" t="s">
        <v>797</v>
      </c>
      <c r="E106" s="273" t="s">
        <v>543</v>
      </c>
      <c r="F106" s="273" t="s">
        <v>544</v>
      </c>
      <c r="G106" s="273" t="s">
        <v>545</v>
      </c>
      <c r="H106" s="143" t="s">
        <v>30</v>
      </c>
    </row>
    <row r="107" spans="1:8" ht="12.75">
      <c r="A107" s="143">
        <v>106</v>
      </c>
      <c r="B107" s="273" t="s">
        <v>798</v>
      </c>
      <c r="C107" s="273" t="s">
        <v>799</v>
      </c>
      <c r="D107" s="273" t="s">
        <v>800</v>
      </c>
      <c r="E107" s="273" t="s">
        <v>801</v>
      </c>
      <c r="F107" s="273" t="s">
        <v>802</v>
      </c>
      <c r="G107" s="273" t="s">
        <v>803</v>
      </c>
      <c r="H107" s="143" t="s">
        <v>30</v>
      </c>
    </row>
    <row r="108" spans="1:8" ht="12.75">
      <c r="A108" s="143">
        <v>107</v>
      </c>
      <c r="B108" s="273" t="s">
        <v>804</v>
      </c>
      <c r="C108" s="273" t="s">
        <v>805</v>
      </c>
      <c r="D108" s="273" t="s">
        <v>806</v>
      </c>
      <c r="E108" s="273" t="s">
        <v>807</v>
      </c>
      <c r="F108" s="273" t="s">
        <v>808</v>
      </c>
      <c r="G108" s="273" t="s">
        <v>809</v>
      </c>
      <c r="H108" s="143" t="s">
        <v>30</v>
      </c>
    </row>
    <row r="109" spans="1:8" ht="12.75">
      <c r="A109" s="143">
        <v>108</v>
      </c>
      <c r="B109" s="273"/>
      <c r="C109" s="273"/>
      <c r="D109" s="273"/>
      <c r="E109" s="273" t="s">
        <v>810</v>
      </c>
      <c r="F109" s="273" t="s">
        <v>811</v>
      </c>
      <c r="G109" s="273" t="s">
        <v>812</v>
      </c>
      <c r="H109" s="143" t="s">
        <v>31</v>
      </c>
    </row>
    <row r="110" spans="1:8" ht="12.75">
      <c r="A110" s="143">
        <v>109</v>
      </c>
      <c r="B110" s="273"/>
      <c r="C110" s="273"/>
      <c r="D110" s="273"/>
      <c r="E110" s="273" t="s">
        <v>813</v>
      </c>
      <c r="F110" s="273" t="s">
        <v>811</v>
      </c>
      <c r="G110" s="273" t="s">
        <v>814</v>
      </c>
      <c r="H110" s="143" t="s">
        <v>30</v>
      </c>
    </row>
    <row r="111" spans="1:8" ht="12.75">
      <c r="A111" s="143">
        <v>110</v>
      </c>
      <c r="B111" s="273"/>
      <c r="C111" s="273"/>
      <c r="D111" s="273"/>
      <c r="E111" s="273" t="s">
        <v>815</v>
      </c>
      <c r="F111" s="273" t="s">
        <v>816</v>
      </c>
      <c r="G111" s="273" t="s">
        <v>817</v>
      </c>
      <c r="H111" s="143" t="s">
        <v>30</v>
      </c>
    </row>
    <row r="112" spans="1:8" ht="12.75">
      <c r="A112" s="143">
        <v>111</v>
      </c>
      <c r="B112" s="273"/>
      <c r="C112" s="273"/>
      <c r="D112" s="273"/>
      <c r="E112" s="273" t="s">
        <v>543</v>
      </c>
      <c r="F112" s="273" t="s">
        <v>544</v>
      </c>
      <c r="G112" s="273" t="s">
        <v>545</v>
      </c>
      <c r="H112" s="143" t="s">
        <v>30</v>
      </c>
    </row>
    <row r="113" spans="1:8" ht="12.75">
      <c r="A113" s="143">
        <v>112</v>
      </c>
      <c r="B113" s="273"/>
      <c r="C113" s="273"/>
      <c r="D113" s="273"/>
      <c r="E113" s="273" t="s">
        <v>818</v>
      </c>
      <c r="F113" s="273" t="s">
        <v>811</v>
      </c>
      <c r="G113" s="273" t="s">
        <v>819</v>
      </c>
      <c r="H113" s="143" t="s">
        <v>30</v>
      </c>
    </row>
    <row r="114" spans="2:7" ht="12.75">
      <c r="B114" s="273"/>
      <c r="C114" s="273"/>
      <c r="D114" s="273"/>
      <c r="E114" s="273"/>
      <c r="F114" s="273"/>
      <c r="G114" s="273"/>
    </row>
    <row r="115" spans="2:7" ht="12.75">
      <c r="B115" s="273"/>
      <c r="C115" s="273"/>
      <c r="D115" s="273"/>
      <c r="E115" s="273"/>
      <c r="F115" s="273"/>
      <c r="G115" s="273"/>
    </row>
    <row r="116" spans="2:7" ht="12.75">
      <c r="B116" s="273"/>
      <c r="C116" s="273"/>
      <c r="D116" s="273"/>
      <c r="E116" s="273"/>
      <c r="F116" s="273"/>
      <c r="G116" s="273"/>
    </row>
    <row r="117" spans="2:7" ht="12.75">
      <c r="B117" s="273"/>
      <c r="C117" s="273"/>
      <c r="D117" s="273"/>
      <c r="E117" s="273"/>
      <c r="F117" s="273"/>
      <c r="G117" s="273"/>
    </row>
    <row r="118" spans="2:7" ht="12.75">
      <c r="B118" s="273"/>
      <c r="C118" s="273"/>
      <c r="D118" s="273"/>
      <c r="E118" s="273"/>
      <c r="F118" s="273"/>
      <c r="G118" s="273"/>
    </row>
    <row r="119" spans="2:7" ht="12.75">
      <c r="B119" s="273"/>
      <c r="C119" s="273"/>
      <c r="D119" s="273"/>
      <c r="E119" s="273"/>
      <c r="F119" s="273"/>
      <c r="G119" s="273"/>
    </row>
    <row r="120" spans="2:7" ht="12.75">
      <c r="B120" s="273"/>
      <c r="C120" s="273"/>
      <c r="D120" s="273"/>
      <c r="E120" s="273"/>
      <c r="F120" s="273"/>
      <c r="G120" s="273"/>
    </row>
    <row r="121" spans="2:7" ht="12.75">
      <c r="B121" s="273"/>
      <c r="C121" s="273"/>
      <c r="D121" s="273"/>
      <c r="E121" s="273"/>
      <c r="F121" s="273"/>
      <c r="G121" s="273"/>
    </row>
    <row r="122" spans="2:7" ht="12.75">
      <c r="B122" s="273"/>
      <c r="C122" s="273"/>
      <c r="D122" s="273"/>
      <c r="E122" s="273"/>
      <c r="F122" s="273"/>
      <c r="G122" s="273"/>
    </row>
    <row r="123" spans="2:7" ht="12.75">
      <c r="B123" s="273"/>
      <c r="C123" s="273"/>
      <c r="D123" s="273"/>
      <c r="E123" s="273"/>
      <c r="F123" s="273"/>
      <c r="G123" s="273"/>
    </row>
    <row r="124" spans="2:7" ht="12.75">
      <c r="B124" s="273"/>
      <c r="C124" s="273"/>
      <c r="D124" s="273"/>
      <c r="E124" s="273"/>
      <c r="F124" s="273"/>
      <c r="G124" s="273"/>
    </row>
    <row r="125" spans="2:7" ht="12.75">
      <c r="B125" s="273"/>
      <c r="C125" s="273"/>
      <c r="D125" s="273"/>
      <c r="E125" s="273"/>
      <c r="F125" s="273"/>
      <c r="G125" s="273"/>
    </row>
    <row r="126" spans="2:7" ht="12.75">
      <c r="B126" s="273"/>
      <c r="C126" s="273"/>
      <c r="D126" s="273"/>
      <c r="E126" s="273"/>
      <c r="F126" s="273"/>
      <c r="G126" s="273"/>
    </row>
    <row r="127" spans="2:7" ht="12.75">
      <c r="B127" s="273"/>
      <c r="C127" s="273"/>
      <c r="D127" s="273"/>
      <c r="E127" s="273"/>
      <c r="F127" s="273"/>
      <c r="G127" s="273"/>
    </row>
    <row r="128" spans="2:7" ht="12.75">
      <c r="B128" s="273"/>
      <c r="C128" s="273"/>
      <c r="D128" s="273"/>
      <c r="E128" s="273"/>
      <c r="F128" s="273"/>
      <c r="G128" s="273"/>
    </row>
    <row r="129" spans="2:7" ht="12.75">
      <c r="B129" s="273"/>
      <c r="C129" s="273"/>
      <c r="D129" s="273"/>
      <c r="E129" s="273"/>
      <c r="F129" s="273"/>
      <c r="G129" s="273"/>
    </row>
    <row r="130" spans="2:7" ht="12.75">
      <c r="B130" s="273"/>
      <c r="C130" s="273"/>
      <c r="D130" s="273"/>
      <c r="E130" s="273"/>
      <c r="F130" s="273"/>
      <c r="G130" s="273"/>
    </row>
    <row r="131" spans="2:7" ht="12.75">
      <c r="B131" s="273"/>
      <c r="C131" s="273"/>
      <c r="D131" s="273"/>
      <c r="E131" s="273"/>
      <c r="F131" s="273"/>
      <c r="G131" s="273"/>
    </row>
    <row r="132" spans="2:7" ht="12.75">
      <c r="B132" s="273"/>
      <c r="C132" s="273"/>
      <c r="D132" s="273"/>
      <c r="E132" s="273"/>
      <c r="F132" s="273"/>
      <c r="G132" s="273"/>
    </row>
    <row r="133" spans="2:7" ht="12.75">
      <c r="B133" s="273"/>
      <c r="C133" s="273"/>
      <c r="D133" s="273"/>
      <c r="E133" s="273"/>
      <c r="F133" s="273"/>
      <c r="G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9"/>
      <c r="F3" s="432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0"/>
      <c r="F4" s="433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0"/>
      <c r="F5" s="433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1"/>
      <c r="F6" s="434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8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H41" sqref="H4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Филиал открытого акционерного общества "ОГК-2" - Ставропольская ГРЭС_INN:2607018122_KPP:260702001</v>
      </c>
      <c r="G1" s="40"/>
    </row>
    <row r="2" spans="1:7" s="39" customFormat="1" ht="11.25" customHeight="1">
      <c r="A2" s="9" t="str">
        <f>IF(org="","Не определено",org)</f>
        <v>Филиал открытого акционерного общества "ОГК-2" - Ставропольская ГРЭС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Поселок Солнечнодольск</v>
      </c>
      <c r="B3" s="10" t="str">
        <f>IF(oktmo="","Не определено",oktmo)</f>
        <v>07620155</v>
      </c>
      <c r="D3" s="11"/>
      <c r="E3" s="12"/>
      <c r="F3" s="13"/>
      <c r="G3" s="388" t="str">
        <f>version</f>
        <v>Версия 3.0</v>
      </c>
      <c r="H3" s="388"/>
      <c r="I3" s="194"/>
    </row>
    <row r="4" spans="1:9" ht="30" customHeight="1">
      <c r="A4" s="9" t="str">
        <f>IF(fil="","Не определено",fil)</f>
        <v>Филиал ОАО "ОГК-2"-Ставропольская ГРЭС </v>
      </c>
      <c r="B4" s="10" t="str">
        <f>IF(kpp="","Не определено",kpp)</f>
        <v>260702001</v>
      </c>
      <c r="D4" s="15"/>
      <c r="E4" s="389" t="s">
        <v>215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214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162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502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2" t="s">
        <v>218</v>
      </c>
      <c r="H11" s="215" t="s">
        <v>503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497</v>
      </c>
      <c r="F13" s="396" t="s">
        <v>710</v>
      </c>
      <c r="G13" s="397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178</v>
      </c>
      <c r="F15" s="396" t="s">
        <v>820</v>
      </c>
      <c r="G15" s="397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500</v>
      </c>
      <c r="F17" s="57" t="s">
        <v>711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501</v>
      </c>
      <c r="F18" s="58" t="s">
        <v>705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4" t="s">
        <v>29</v>
      </c>
      <c r="G20" s="385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6" t="s">
        <v>821</v>
      </c>
      <c r="G21" s="387"/>
      <c r="H21" s="264" t="s">
        <v>202</v>
      </c>
      <c r="I21" s="195"/>
    </row>
    <row r="22" spans="3:17" ht="39.75" customHeight="1">
      <c r="C22" s="46"/>
      <c r="D22" s="19"/>
      <c r="E22" s="268" t="s">
        <v>498</v>
      </c>
      <c r="F22" s="269" t="s">
        <v>9</v>
      </c>
      <c r="G22" s="270" t="s">
        <v>691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499</v>
      </c>
      <c r="F23" s="44" t="s">
        <v>93</v>
      </c>
      <c r="G23" s="50" t="s">
        <v>706</v>
      </c>
      <c r="H23" s="16" t="s">
        <v>179</v>
      </c>
      <c r="I23" s="195"/>
    </row>
    <row r="24" spans="4:9" ht="24.75" customHeight="1" thickBot="1">
      <c r="D24" s="19"/>
      <c r="E24" s="359"/>
      <c r="F24" s="56" t="s">
        <v>130</v>
      </c>
      <c r="G24" s="59" t="s">
        <v>707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37.5" customHeight="1">
      <c r="A26" s="28" t="s">
        <v>94</v>
      </c>
      <c r="B26" s="10" t="s">
        <v>181</v>
      </c>
      <c r="D26" s="15"/>
      <c r="E26" s="362" t="s">
        <v>181</v>
      </c>
      <c r="F26" s="363"/>
      <c r="G26" s="61" t="s">
        <v>822</v>
      </c>
      <c r="H26" s="16"/>
      <c r="I26" s="195"/>
    </row>
    <row r="27" spans="1:9" ht="39.75" customHeight="1">
      <c r="A27" s="28" t="s">
        <v>95</v>
      </c>
      <c r="B27" s="10" t="s">
        <v>125</v>
      </c>
      <c r="D27" s="15"/>
      <c r="E27" s="358" t="s">
        <v>125</v>
      </c>
      <c r="F27" s="383"/>
      <c r="G27" s="62" t="s">
        <v>822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82" t="s">
        <v>184</v>
      </c>
      <c r="F28" s="43" t="s">
        <v>185</v>
      </c>
      <c r="G28" s="62" t="s">
        <v>823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82"/>
      <c r="F29" s="43" t="s">
        <v>187</v>
      </c>
      <c r="G29" s="62" t="s">
        <v>824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82" t="s">
        <v>189</v>
      </c>
      <c r="F30" s="43" t="s">
        <v>185</v>
      </c>
      <c r="G30" s="62" t="s">
        <v>825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82"/>
      <c r="F31" s="43" t="s">
        <v>187</v>
      </c>
      <c r="G31" s="62" t="s">
        <v>826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60" t="s">
        <v>192</v>
      </c>
      <c r="F32" s="31" t="s">
        <v>185</v>
      </c>
      <c r="G32" s="63" t="s">
        <v>828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60"/>
      <c r="F33" s="31" t="s">
        <v>194</v>
      </c>
      <c r="G33" s="63" t="s">
        <v>827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60"/>
      <c r="F34" s="31" t="s">
        <v>187</v>
      </c>
      <c r="G34" s="62" t="s">
        <v>829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61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="75" zoomScaleNormal="75" zoomScalePageLayoutView="0" workbookViewId="0" topLeftCell="C7">
      <selection activeCell="AA28" sqref="AA2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4.875" style="90" customWidth="1"/>
    <col min="5" max="5" width="6.875" style="90" customWidth="1"/>
    <col min="6" max="6" width="30.00390625" style="90" customWidth="1"/>
    <col min="7" max="7" width="22.125" style="90" customWidth="1"/>
    <col min="8" max="8" width="15.00390625" style="90" customWidth="1"/>
    <col min="9" max="10" width="20.75390625" style="90" hidden="1" customWidth="1"/>
    <col min="11" max="11" width="11.125" style="90" customWidth="1"/>
    <col min="12" max="13" width="25.125" style="90" hidden="1" customWidth="1"/>
    <col min="14" max="14" width="11.25390625" style="90" customWidth="1"/>
    <col min="15" max="16" width="24.25390625" style="90" hidden="1" customWidth="1"/>
    <col min="17" max="17" width="14.25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0.75390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0" t="s">
        <v>349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2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5" t="s">
        <v>26</v>
      </c>
      <c r="F12" s="398" t="s">
        <v>1</v>
      </c>
      <c r="G12" s="399"/>
      <c r="H12" s="406" t="s">
        <v>456</v>
      </c>
      <c r="I12" s="412"/>
      <c r="J12" s="413"/>
      <c r="K12" s="428" t="s">
        <v>457</v>
      </c>
      <c r="L12" s="428"/>
      <c r="M12" s="428"/>
      <c r="N12" s="428" t="s">
        <v>458</v>
      </c>
      <c r="O12" s="428"/>
      <c r="P12" s="428"/>
      <c r="Q12" s="406" t="s">
        <v>459</v>
      </c>
      <c r="R12" s="407"/>
      <c r="S12" s="408"/>
      <c r="T12" s="414" t="s">
        <v>219</v>
      </c>
      <c r="U12" s="414" t="s">
        <v>220</v>
      </c>
      <c r="V12" s="414" t="s">
        <v>199</v>
      </c>
      <c r="W12" s="414" t="s">
        <v>200</v>
      </c>
      <c r="X12" s="417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6"/>
      <c r="F13" s="400"/>
      <c r="G13" s="401"/>
      <c r="H13" s="409" t="s">
        <v>460</v>
      </c>
      <c r="I13" s="409" t="s">
        <v>461</v>
      </c>
      <c r="J13" s="409"/>
      <c r="K13" s="409" t="s">
        <v>460</v>
      </c>
      <c r="L13" s="409" t="s">
        <v>461</v>
      </c>
      <c r="M13" s="409"/>
      <c r="N13" s="409" t="s">
        <v>460</v>
      </c>
      <c r="O13" s="409" t="s">
        <v>461</v>
      </c>
      <c r="P13" s="409"/>
      <c r="Q13" s="409" t="s">
        <v>460</v>
      </c>
      <c r="R13" s="409" t="s">
        <v>461</v>
      </c>
      <c r="S13" s="411"/>
      <c r="T13" s="415"/>
      <c r="U13" s="415"/>
      <c r="V13" s="415"/>
      <c r="W13" s="415"/>
      <c r="X13" s="418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7"/>
      <c r="F14" s="400"/>
      <c r="G14" s="401"/>
      <c r="H14" s="410"/>
      <c r="I14" s="352" t="s">
        <v>4</v>
      </c>
      <c r="J14" s="353" t="s">
        <v>3</v>
      </c>
      <c r="K14" s="410"/>
      <c r="L14" s="352" t="s">
        <v>4</v>
      </c>
      <c r="M14" s="353" t="s">
        <v>3</v>
      </c>
      <c r="N14" s="410"/>
      <c r="O14" s="352" t="s">
        <v>4</v>
      </c>
      <c r="P14" s="353" t="s">
        <v>3</v>
      </c>
      <c r="Q14" s="410"/>
      <c r="R14" s="352" t="s">
        <v>4</v>
      </c>
      <c r="S14" s="353" t="s">
        <v>3</v>
      </c>
      <c r="T14" s="416"/>
      <c r="U14" s="416"/>
      <c r="V14" s="416"/>
      <c r="W14" s="416"/>
      <c r="X14" s="419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3">
        <v>2</v>
      </c>
      <c r="G15" s="424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1" t="s">
        <v>355</v>
      </c>
      <c r="F16" s="404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5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3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67.5" customHeight="1">
      <c r="A19" s="285"/>
      <c r="B19" s="285"/>
      <c r="C19" s="285"/>
      <c r="D19" s="286"/>
      <c r="E19" s="287" t="s">
        <v>358</v>
      </c>
      <c r="F19" s="403"/>
      <c r="G19" s="282" t="s">
        <v>453</v>
      </c>
      <c r="H19" s="202"/>
      <c r="I19" s="199" t="s">
        <v>831</v>
      </c>
      <c r="J19" s="279"/>
      <c r="K19" s="279"/>
      <c r="L19" s="279"/>
      <c r="M19" s="279"/>
      <c r="N19" s="279"/>
      <c r="O19" s="279"/>
      <c r="P19" s="279"/>
      <c r="Q19" s="279">
        <v>684.52</v>
      </c>
      <c r="R19" s="279"/>
      <c r="S19" s="280"/>
      <c r="T19" s="200">
        <v>40544</v>
      </c>
      <c r="U19" s="200">
        <v>40908</v>
      </c>
      <c r="V19" s="201" t="s">
        <v>832</v>
      </c>
      <c r="W19" s="202" t="s">
        <v>830</v>
      </c>
      <c r="X19" s="199" t="s">
        <v>833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3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3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2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2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2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2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2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2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2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2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3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3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J36" sqref="J36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0" t="s">
        <v>349</v>
      </c>
      <c r="F10" s="421"/>
      <c r="G10" s="421"/>
      <c r="H10" s="422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4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4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4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4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4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4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4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4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5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J38" sqref="J3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305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tabColor indexed="45"/>
    <pageSetUpPr fitToPage="1"/>
  </sheetPr>
  <dimension ref="C7:AO54"/>
  <sheetViews>
    <sheetView zoomScale="75" zoomScaleNormal="75" zoomScalePageLayoutView="0" workbookViewId="0" topLeftCell="C7">
      <pane xSplit="5" ySplit="8" topLeftCell="H36" activePane="bottomRight" state="frozen"/>
      <selection pane="topLeft" activeCell="C7" sqref="C7"/>
      <selection pane="topRight" activeCell="H7" sqref="H7"/>
      <selection pane="bottomLeft" activeCell="C15" sqref="C15"/>
      <selection pane="bottomRight" activeCell="O52" sqref="O5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3.875" style="90" customWidth="1"/>
    <col min="5" max="5" width="6.875" style="90" customWidth="1"/>
    <col min="6" max="6" width="43.25390625" style="90" customWidth="1"/>
    <col min="7" max="7" width="25.125" style="90" customWidth="1"/>
    <col min="8" max="8" width="18.25390625" style="133" customWidth="1"/>
    <col min="9" max="10" width="40.75390625" style="90" hidden="1" customWidth="1"/>
    <col min="11" max="11" width="21.00390625" style="90" customWidth="1"/>
    <col min="12" max="12" width="18.625" style="90" customWidth="1"/>
    <col min="13" max="13" width="19.00390625" style="90" customWidth="1"/>
    <col min="14" max="14" width="18.875" style="90" customWidth="1"/>
    <col min="15" max="15" width="18.375" style="90" customWidth="1"/>
    <col min="16" max="16" width="17.75390625" style="90" customWidth="1"/>
    <col min="17" max="17" width="17.875" style="90" customWidth="1"/>
    <col min="18" max="18" width="18.00390625" style="90" customWidth="1"/>
    <col min="19" max="19" width="15.125" style="90" customWidth="1"/>
    <col min="20" max="20" width="40.75390625" style="90" hidden="1" customWidth="1"/>
    <col min="21" max="21" width="22.625" style="90" customWidth="1"/>
    <col min="22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21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</row>
    <row r="9" spans="4:41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98"/>
      <c r="W9" s="98"/>
      <c r="X9" s="98"/>
      <c r="Y9" s="98"/>
      <c r="Z9" s="98"/>
      <c r="AA9" s="98"/>
      <c r="AB9" s="98"/>
      <c r="AC9" s="98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3:37" ht="30.75" customHeight="1">
      <c r="C10" s="100"/>
      <c r="D10" s="101"/>
      <c r="E10" s="420" t="s">
        <v>348</v>
      </c>
      <c r="F10" s="421"/>
      <c r="G10" s="422"/>
      <c r="H10" s="158"/>
      <c r="I10" s="15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02"/>
      <c r="V10" s="103"/>
      <c r="W10" s="103"/>
      <c r="X10" s="103"/>
      <c r="Y10" s="103"/>
      <c r="Z10" s="103"/>
      <c r="AA10" s="103"/>
      <c r="AB10" s="103"/>
      <c r="AC10" s="103"/>
      <c r="AD10" s="104"/>
      <c r="AE10" s="104"/>
      <c r="AF10" s="104"/>
      <c r="AG10" s="104"/>
      <c r="AH10" s="104"/>
      <c r="AI10" s="104"/>
      <c r="AJ10" s="104"/>
      <c r="AK10" s="104"/>
    </row>
    <row r="11" spans="3:37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97"/>
      <c r="V11" s="98"/>
      <c r="W11" s="98"/>
      <c r="X11" s="98"/>
      <c r="Y11" s="98"/>
      <c r="Z11" s="98"/>
      <c r="AA11" s="98"/>
      <c r="AB11" s="98"/>
      <c r="AC11" s="98"/>
      <c r="AD11" s="104"/>
      <c r="AE11" s="104"/>
      <c r="AF11" s="104"/>
      <c r="AG11" s="104"/>
      <c r="AH11" s="104"/>
      <c r="AI11" s="104"/>
      <c r="AJ11" s="104"/>
      <c r="AK11" s="104"/>
    </row>
    <row r="12" spans="3:37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97"/>
      <c r="V12" s="98"/>
      <c r="W12" s="98"/>
      <c r="X12" s="98"/>
      <c r="Y12" s="98"/>
      <c r="Z12" s="98"/>
      <c r="AA12" s="98"/>
      <c r="AB12" s="98"/>
      <c r="AC12" s="98"/>
      <c r="AD12" s="104"/>
      <c r="AE12" s="104"/>
      <c r="AF12" s="104"/>
      <c r="AG12" s="104"/>
      <c r="AH12" s="104"/>
      <c r="AI12" s="104"/>
      <c r="AJ12" s="104"/>
      <c r="AK12" s="104"/>
    </row>
    <row r="13" spans="3:37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97"/>
      <c r="V13" s="98"/>
      <c r="W13" s="98"/>
      <c r="X13" s="98"/>
      <c r="Y13" s="98"/>
      <c r="Z13" s="98"/>
      <c r="AA13" s="98"/>
      <c r="AB13" s="98"/>
      <c r="AC13" s="98"/>
      <c r="AD13" s="104"/>
      <c r="AE13" s="104"/>
      <c r="AF13" s="104"/>
      <c r="AG13" s="104"/>
      <c r="AH13" s="104"/>
      <c r="AI13" s="104"/>
      <c r="AJ13" s="104"/>
      <c r="AK13" s="104"/>
    </row>
    <row r="14" spans="3:21" ht="135">
      <c r="C14" s="111"/>
      <c r="D14" s="112"/>
      <c r="E14" s="131">
        <v>1</v>
      </c>
      <c r="F14" s="114" t="s">
        <v>273</v>
      </c>
      <c r="G14" s="238" t="s">
        <v>836</v>
      </c>
      <c r="H14" s="239" t="s">
        <v>300</v>
      </c>
      <c r="I14" s="172"/>
      <c r="J14" s="226" t="s">
        <v>345</v>
      </c>
      <c r="K14" s="226" t="s">
        <v>834</v>
      </c>
      <c r="L14" s="226" t="s">
        <v>835</v>
      </c>
      <c r="M14" s="226" t="s">
        <v>838</v>
      </c>
      <c r="N14" s="226" t="s">
        <v>839</v>
      </c>
      <c r="O14" s="226" t="s">
        <v>840</v>
      </c>
      <c r="P14" s="226" t="s">
        <v>841</v>
      </c>
      <c r="Q14" s="226" t="s">
        <v>842</v>
      </c>
      <c r="R14" s="226" t="s">
        <v>843</v>
      </c>
      <c r="S14" s="226" t="s">
        <v>844</v>
      </c>
      <c r="T14" s="250"/>
      <c r="U14" s="219" t="s">
        <v>299</v>
      </c>
    </row>
    <row r="15" spans="3:21" ht="132.75" customHeight="1">
      <c r="C15" s="111"/>
      <c r="D15" s="112"/>
      <c r="E15" s="128">
        <v>2</v>
      </c>
      <c r="F15" s="161" t="s">
        <v>417</v>
      </c>
      <c r="G15" s="171" t="s">
        <v>837</v>
      </c>
      <c r="H15" s="209" t="s">
        <v>300</v>
      </c>
      <c r="I15" s="173"/>
      <c r="J15" s="227" t="s">
        <v>300</v>
      </c>
      <c r="K15" s="227" t="s">
        <v>300</v>
      </c>
      <c r="L15" s="227" t="s">
        <v>300</v>
      </c>
      <c r="M15" s="227" t="s">
        <v>300</v>
      </c>
      <c r="N15" s="227" t="s">
        <v>300</v>
      </c>
      <c r="O15" s="227" t="s">
        <v>300</v>
      </c>
      <c r="P15" s="227" t="s">
        <v>300</v>
      </c>
      <c r="Q15" s="227" t="s">
        <v>300</v>
      </c>
      <c r="R15" s="227" t="s">
        <v>300</v>
      </c>
      <c r="S15" s="227" t="s">
        <v>300</v>
      </c>
      <c r="T15" s="250"/>
      <c r="U15" s="115"/>
    </row>
    <row r="16" spans="3:21" ht="29.25" customHeight="1">
      <c r="C16" s="111"/>
      <c r="D16" s="112"/>
      <c r="E16" s="128">
        <v>3</v>
      </c>
      <c r="F16" s="162" t="s">
        <v>418</v>
      </c>
      <c r="G16" s="200">
        <v>40544</v>
      </c>
      <c r="H16" s="210" t="s">
        <v>300</v>
      </c>
      <c r="I16" s="173"/>
      <c r="J16" s="227" t="s">
        <v>300</v>
      </c>
      <c r="K16" s="227" t="s">
        <v>300</v>
      </c>
      <c r="L16" s="227" t="s">
        <v>300</v>
      </c>
      <c r="M16" s="227" t="s">
        <v>300</v>
      </c>
      <c r="N16" s="227" t="s">
        <v>300</v>
      </c>
      <c r="O16" s="227" t="s">
        <v>300</v>
      </c>
      <c r="P16" s="227" t="s">
        <v>300</v>
      </c>
      <c r="Q16" s="227" t="s">
        <v>300</v>
      </c>
      <c r="R16" s="227" t="s">
        <v>300</v>
      </c>
      <c r="S16" s="227" t="s">
        <v>300</v>
      </c>
      <c r="T16" s="250"/>
      <c r="U16" s="115"/>
    </row>
    <row r="17" spans="3:21" ht="29.25" customHeight="1">
      <c r="C17" s="111"/>
      <c r="D17" s="112"/>
      <c r="E17" s="128">
        <v>4</v>
      </c>
      <c r="F17" s="162" t="s">
        <v>419</v>
      </c>
      <c r="G17" s="200">
        <v>40908</v>
      </c>
      <c r="H17" s="210" t="s">
        <v>300</v>
      </c>
      <c r="I17" s="173"/>
      <c r="J17" s="227" t="s">
        <v>300</v>
      </c>
      <c r="K17" s="227" t="s">
        <v>300</v>
      </c>
      <c r="L17" s="227" t="s">
        <v>300</v>
      </c>
      <c r="M17" s="227" t="s">
        <v>300</v>
      </c>
      <c r="N17" s="227" t="s">
        <v>300</v>
      </c>
      <c r="O17" s="227" t="s">
        <v>300</v>
      </c>
      <c r="P17" s="227" t="s">
        <v>300</v>
      </c>
      <c r="Q17" s="227" t="s">
        <v>300</v>
      </c>
      <c r="R17" s="227" t="s">
        <v>300</v>
      </c>
      <c r="S17" s="227" t="s">
        <v>300</v>
      </c>
      <c r="T17" s="250"/>
      <c r="U17" s="115"/>
    </row>
    <row r="18" spans="3:21" ht="29.25" customHeight="1">
      <c r="C18" s="111"/>
      <c r="D18" s="112"/>
      <c r="E18" s="128">
        <v>5</v>
      </c>
      <c r="F18" s="161" t="s">
        <v>420</v>
      </c>
      <c r="G18" s="163">
        <f>G31+G32+G33+G34</f>
        <v>347.40000000000003</v>
      </c>
      <c r="H18" s="211" t="s">
        <v>300</v>
      </c>
      <c r="I18" s="174"/>
      <c r="J18" s="228" t="s">
        <v>300</v>
      </c>
      <c r="K18" s="228" t="s">
        <v>300</v>
      </c>
      <c r="L18" s="228" t="s">
        <v>300</v>
      </c>
      <c r="M18" s="228" t="s">
        <v>300</v>
      </c>
      <c r="N18" s="228" t="s">
        <v>300</v>
      </c>
      <c r="O18" s="228" t="s">
        <v>300</v>
      </c>
      <c r="P18" s="228" t="s">
        <v>300</v>
      </c>
      <c r="Q18" s="228" t="s">
        <v>300</v>
      </c>
      <c r="R18" s="228" t="s">
        <v>300</v>
      </c>
      <c r="S18" s="228" t="s">
        <v>300</v>
      </c>
      <c r="T18" s="251"/>
      <c r="U18" s="115"/>
    </row>
    <row r="19" spans="3:21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27" t="s">
        <v>300</v>
      </c>
      <c r="L19" s="227" t="s">
        <v>300</v>
      </c>
      <c r="M19" s="227" t="s">
        <v>300</v>
      </c>
      <c r="N19" s="227" t="s">
        <v>300</v>
      </c>
      <c r="O19" s="227" t="s">
        <v>300</v>
      </c>
      <c r="P19" s="227" t="s">
        <v>300</v>
      </c>
      <c r="Q19" s="227" t="s">
        <v>300</v>
      </c>
      <c r="R19" s="227" t="s">
        <v>300</v>
      </c>
      <c r="S19" s="227" t="s">
        <v>300</v>
      </c>
      <c r="T19" s="250"/>
      <c r="U19" s="115"/>
    </row>
    <row r="20" spans="3:21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SUM(J20:T20)</f>
        <v>23</v>
      </c>
      <c r="H20" s="137"/>
      <c r="I20" s="176"/>
      <c r="J20" s="261">
        <f aca="true" t="shared" si="1" ref="J20:S20">SUM(J21:J30)</f>
        <v>0</v>
      </c>
      <c r="K20" s="261">
        <f t="shared" si="1"/>
        <v>13</v>
      </c>
      <c r="L20" s="261">
        <f t="shared" si="1"/>
        <v>10</v>
      </c>
      <c r="M20" s="261">
        <f t="shared" si="1"/>
        <v>0</v>
      </c>
      <c r="N20" s="261">
        <f t="shared" si="1"/>
        <v>0</v>
      </c>
      <c r="O20" s="261">
        <f t="shared" si="1"/>
        <v>0</v>
      </c>
      <c r="P20" s="261">
        <f t="shared" si="1"/>
        <v>0</v>
      </c>
      <c r="Q20" s="261">
        <f t="shared" si="1"/>
        <v>0</v>
      </c>
      <c r="R20" s="261">
        <f t="shared" si="1"/>
        <v>0</v>
      </c>
      <c r="S20" s="261">
        <f t="shared" si="1"/>
        <v>0</v>
      </c>
      <c r="T20" s="252"/>
      <c r="U20" s="115"/>
    </row>
    <row r="21" spans="3:21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52"/>
      <c r="U21" s="115"/>
    </row>
    <row r="22" spans="3:21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52"/>
      <c r="U22" s="115"/>
    </row>
    <row r="23" spans="3:21" ht="21" customHeight="1">
      <c r="C23" s="111"/>
      <c r="D23" s="112"/>
      <c r="E23" s="128" t="s">
        <v>278</v>
      </c>
      <c r="F23" s="164" t="s">
        <v>425</v>
      </c>
      <c r="G23" s="175">
        <f t="shared" si="0"/>
        <v>2</v>
      </c>
      <c r="H23" s="137"/>
      <c r="I23" s="176"/>
      <c r="J23" s="229"/>
      <c r="K23" s="229">
        <v>1</v>
      </c>
      <c r="L23" s="229">
        <v>1</v>
      </c>
      <c r="M23" s="229"/>
      <c r="N23" s="229"/>
      <c r="O23" s="229"/>
      <c r="P23" s="229"/>
      <c r="Q23" s="229"/>
      <c r="R23" s="229"/>
      <c r="S23" s="229"/>
      <c r="T23" s="252"/>
      <c r="U23" s="115"/>
    </row>
    <row r="24" spans="3:21" ht="21" customHeight="1">
      <c r="C24" s="111"/>
      <c r="D24" s="112"/>
      <c r="E24" s="128" t="s">
        <v>279</v>
      </c>
      <c r="F24" s="164" t="s">
        <v>426</v>
      </c>
      <c r="G24" s="175">
        <f t="shared" si="0"/>
        <v>7</v>
      </c>
      <c r="H24" s="137"/>
      <c r="I24" s="176"/>
      <c r="J24" s="229"/>
      <c r="K24" s="229">
        <v>7</v>
      </c>
      <c r="L24" s="229"/>
      <c r="M24" s="229"/>
      <c r="N24" s="229"/>
      <c r="O24" s="229"/>
      <c r="P24" s="229"/>
      <c r="Q24" s="229"/>
      <c r="R24" s="229"/>
      <c r="S24" s="229"/>
      <c r="T24" s="252"/>
      <c r="U24" s="115"/>
    </row>
    <row r="25" spans="3:21" ht="21" customHeight="1">
      <c r="C25" s="111"/>
      <c r="D25" s="112"/>
      <c r="E25" s="128" t="s">
        <v>280</v>
      </c>
      <c r="F25" s="164" t="s">
        <v>427</v>
      </c>
      <c r="G25" s="175">
        <f t="shared" si="0"/>
        <v>2</v>
      </c>
      <c r="H25" s="137"/>
      <c r="I25" s="176"/>
      <c r="J25" s="229"/>
      <c r="K25" s="229"/>
      <c r="L25" s="229">
        <v>2</v>
      </c>
      <c r="M25" s="229"/>
      <c r="N25" s="229"/>
      <c r="O25" s="229"/>
      <c r="P25" s="229"/>
      <c r="Q25" s="229"/>
      <c r="R25" s="229"/>
      <c r="S25" s="229"/>
      <c r="T25" s="252"/>
      <c r="U25" s="115"/>
    </row>
    <row r="26" spans="3:21" ht="21" customHeight="1">
      <c r="C26" s="111"/>
      <c r="D26" s="112"/>
      <c r="E26" s="128" t="s">
        <v>281</v>
      </c>
      <c r="F26" s="164" t="s">
        <v>428</v>
      </c>
      <c r="G26" s="175">
        <f t="shared" si="0"/>
        <v>6</v>
      </c>
      <c r="H26" s="137"/>
      <c r="I26" s="176"/>
      <c r="J26" s="229"/>
      <c r="K26" s="229">
        <v>2</v>
      </c>
      <c r="L26" s="229">
        <v>4</v>
      </c>
      <c r="M26" s="229"/>
      <c r="N26" s="229"/>
      <c r="O26" s="229"/>
      <c r="P26" s="229"/>
      <c r="Q26" s="229"/>
      <c r="R26" s="229"/>
      <c r="S26" s="229"/>
      <c r="T26" s="252"/>
      <c r="U26" s="115"/>
    </row>
    <row r="27" spans="3:21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52"/>
      <c r="U27" s="115"/>
    </row>
    <row r="28" spans="3:24" ht="21" customHeight="1">
      <c r="C28" s="111"/>
      <c r="D28" s="112"/>
      <c r="E28" s="128" t="s">
        <v>283</v>
      </c>
      <c r="F28" s="164" t="s">
        <v>430</v>
      </c>
      <c r="G28" s="175">
        <f t="shared" si="0"/>
        <v>6</v>
      </c>
      <c r="H28" s="137"/>
      <c r="I28" s="176"/>
      <c r="J28" s="229"/>
      <c r="K28" s="229">
        <v>3</v>
      </c>
      <c r="L28" s="229">
        <v>3</v>
      </c>
      <c r="M28" s="229"/>
      <c r="N28" s="229"/>
      <c r="O28" s="229"/>
      <c r="P28" s="229"/>
      <c r="Q28" s="229"/>
      <c r="R28" s="229"/>
      <c r="S28" s="229"/>
      <c r="T28" s="252"/>
      <c r="U28" s="115"/>
      <c r="V28" s="165"/>
      <c r="W28" s="165"/>
      <c r="X28" s="165"/>
    </row>
    <row r="29" spans="3:24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52"/>
      <c r="U29" s="115"/>
      <c r="V29" s="165"/>
      <c r="W29" s="125"/>
      <c r="X29" s="125"/>
    </row>
    <row r="30" spans="3:24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166"/>
      <c r="U30" s="115"/>
      <c r="V30" s="165"/>
      <c r="W30" s="125"/>
      <c r="X30" s="125"/>
    </row>
    <row r="31" spans="3:24" ht="29.25" customHeight="1">
      <c r="C31" s="111"/>
      <c r="D31" s="112"/>
      <c r="E31" s="184" t="s">
        <v>112</v>
      </c>
      <c r="F31" s="225" t="s">
        <v>431</v>
      </c>
      <c r="G31" s="180">
        <f aca="true" t="shared" si="2" ref="G31:G38">SUM(J31:T31)</f>
        <v>2.1</v>
      </c>
      <c r="H31" s="137">
        <f>G31</f>
        <v>2.1</v>
      </c>
      <c r="I31" s="176"/>
      <c r="J31" s="229"/>
      <c r="K31" s="229"/>
      <c r="L31" s="229"/>
      <c r="M31" s="229">
        <v>2.1</v>
      </c>
      <c r="N31" s="229"/>
      <c r="O31" s="229"/>
      <c r="P31" s="229"/>
      <c r="Q31" s="229"/>
      <c r="R31" s="229"/>
      <c r="S31" s="229"/>
      <c r="T31" s="252"/>
      <c r="U31" s="115"/>
      <c r="V31" s="165"/>
      <c r="W31" s="165"/>
      <c r="X31" s="165"/>
    </row>
    <row r="32" spans="3:24" ht="29.25" customHeight="1">
      <c r="C32" s="111"/>
      <c r="D32" s="112"/>
      <c r="E32" s="184" t="s">
        <v>113</v>
      </c>
      <c r="F32" s="221" t="s">
        <v>432</v>
      </c>
      <c r="G32" s="175">
        <f t="shared" si="2"/>
        <v>26.2</v>
      </c>
      <c r="H32" s="137">
        <f>G32</f>
        <v>26.2</v>
      </c>
      <c r="I32" s="181"/>
      <c r="J32" s="229"/>
      <c r="K32" s="229">
        <v>8.5</v>
      </c>
      <c r="L32" s="229"/>
      <c r="M32" s="229">
        <v>17.7</v>
      </c>
      <c r="N32" s="229"/>
      <c r="O32" s="229"/>
      <c r="P32" s="229"/>
      <c r="Q32" s="229"/>
      <c r="R32" s="229"/>
      <c r="S32" s="229"/>
      <c r="T32" s="252"/>
      <c r="U32" s="115"/>
      <c r="V32" s="165"/>
      <c r="W32" s="165"/>
      <c r="X32" s="165"/>
    </row>
    <row r="33" spans="3:24" ht="29.25" customHeight="1">
      <c r="C33" s="111"/>
      <c r="D33" s="112"/>
      <c r="E33" s="185" t="s">
        <v>114</v>
      </c>
      <c r="F33" s="221" t="s">
        <v>433</v>
      </c>
      <c r="G33" s="175">
        <f t="shared" si="2"/>
        <v>313.8</v>
      </c>
      <c r="H33" s="137">
        <f>G33</f>
        <v>313.8</v>
      </c>
      <c r="I33" s="181"/>
      <c r="J33" s="229"/>
      <c r="K33" s="229">
        <v>5.9</v>
      </c>
      <c r="L33" s="229">
        <v>306.3</v>
      </c>
      <c r="M33" s="229">
        <v>1.6</v>
      </c>
      <c r="N33" s="229"/>
      <c r="O33" s="229"/>
      <c r="P33" s="229"/>
      <c r="Q33" s="229"/>
      <c r="R33" s="229"/>
      <c r="S33" s="229"/>
      <c r="T33" s="252"/>
      <c r="U33" s="115"/>
      <c r="V33" s="165"/>
      <c r="W33" s="165"/>
      <c r="X33" s="165"/>
    </row>
    <row r="34" spans="3:24" ht="29.25" customHeight="1">
      <c r="C34" s="111"/>
      <c r="D34" s="112"/>
      <c r="E34" s="184" t="s">
        <v>115</v>
      </c>
      <c r="F34" s="221" t="s">
        <v>434</v>
      </c>
      <c r="G34" s="175">
        <f t="shared" si="2"/>
        <v>5.3</v>
      </c>
      <c r="H34" s="137">
        <f>G34</f>
        <v>5.3</v>
      </c>
      <c r="I34" s="181"/>
      <c r="J34" s="229"/>
      <c r="K34" s="229"/>
      <c r="L34" s="229">
        <v>5.2</v>
      </c>
      <c r="M34" s="229">
        <v>0.1</v>
      </c>
      <c r="N34" s="229"/>
      <c r="O34" s="229"/>
      <c r="P34" s="229"/>
      <c r="Q34" s="229"/>
      <c r="R34" s="229"/>
      <c r="S34" s="229"/>
      <c r="T34" s="252"/>
      <c r="U34" s="115"/>
      <c r="V34" s="165"/>
      <c r="W34" s="165"/>
      <c r="X34" s="165"/>
    </row>
    <row r="35" spans="3:24" ht="29.25" customHeight="1">
      <c r="C35" s="111"/>
      <c r="D35" s="112"/>
      <c r="E35" s="185" t="s">
        <v>117</v>
      </c>
      <c r="F35" s="221" t="s">
        <v>435</v>
      </c>
      <c r="G35" s="175">
        <f t="shared" si="2"/>
        <v>16</v>
      </c>
      <c r="H35" s="137"/>
      <c r="I35" s="181"/>
      <c r="J35" s="229"/>
      <c r="K35" s="229">
        <f>'[2]Лист1'!$J$8*0+0.1</f>
        <v>0.1</v>
      </c>
      <c r="L35" s="229"/>
      <c r="M35" s="229">
        <f>'[2]Лист1'!$J$18*0+8</f>
        <v>8</v>
      </c>
      <c r="N35" s="229">
        <f>('[2]Лист1'!$J$6+'[2]Лист1'!$J$12)*0+3</f>
        <v>3</v>
      </c>
      <c r="O35" s="229">
        <f>'[2]Лист1'!$J$10*0+1.9</f>
        <v>1.9</v>
      </c>
      <c r="P35" s="229">
        <f>'[2]Лист1'!$J$14*0+2</f>
        <v>2</v>
      </c>
      <c r="Q35" s="229">
        <f>'[2]Лист1'!$J$16*0+1</f>
        <v>1</v>
      </c>
      <c r="R35" s="229"/>
      <c r="S35" s="229"/>
      <c r="T35" s="252"/>
      <c r="U35" s="115"/>
      <c r="V35" s="165"/>
      <c r="W35" s="165"/>
      <c r="X35" s="165"/>
    </row>
    <row r="36" spans="3:21" ht="29.25" customHeight="1">
      <c r="C36" s="111"/>
      <c r="D36" s="112"/>
      <c r="E36" s="184" t="s">
        <v>118</v>
      </c>
      <c r="F36" s="221" t="s">
        <v>436</v>
      </c>
      <c r="G36" s="175">
        <f t="shared" si="2"/>
        <v>158</v>
      </c>
      <c r="H36" s="137"/>
      <c r="I36" s="181"/>
      <c r="J36" s="229"/>
      <c r="K36" s="229">
        <f>'[2]Лист1'!$J$34*0+3</f>
        <v>3</v>
      </c>
      <c r="L36" s="229"/>
      <c r="M36" s="229">
        <f>'[2]Лист1'!$J$44*0+8</f>
        <v>8</v>
      </c>
      <c r="N36" s="229">
        <f>('[2]Лист1'!$J$32+'[2]Лист1'!$J$38)*0+1</f>
        <v>1</v>
      </c>
      <c r="O36" s="229">
        <f>'[2]Лист1'!$J$36*0+142</f>
        <v>142</v>
      </c>
      <c r="P36" s="229">
        <f>'[2]Лист1'!$J$40*0+3</f>
        <v>3</v>
      </c>
      <c r="Q36" s="229">
        <f>'[2]Лист1'!$J$42*0+1</f>
        <v>1</v>
      </c>
      <c r="R36" s="229"/>
      <c r="S36" s="229"/>
      <c r="T36" s="252"/>
      <c r="U36" s="115"/>
    </row>
    <row r="37" spans="3:21" ht="29.25" customHeight="1">
      <c r="C37" s="111"/>
      <c r="D37" s="112"/>
      <c r="E37" s="185" t="s">
        <v>119</v>
      </c>
      <c r="F37" s="221" t="s">
        <v>437</v>
      </c>
      <c r="G37" s="175">
        <f t="shared" si="2"/>
        <v>133</v>
      </c>
      <c r="H37" s="137"/>
      <c r="I37" s="181"/>
      <c r="J37" s="229"/>
      <c r="K37" s="229">
        <f>'[3]Лист1'!$J$67*0+3</f>
        <v>3</v>
      </c>
      <c r="L37" s="229">
        <f>'[3]Лист1'!$J$77*0+11.2</f>
        <v>11.2</v>
      </c>
      <c r="M37" s="229">
        <f>'[3]Лист1'!$J$81*0+2</f>
        <v>2</v>
      </c>
      <c r="N37" s="229">
        <f>('[3]Лист1'!$J$65+'[3]Лист1'!$J$71)*0+0.5</f>
        <v>0.5</v>
      </c>
      <c r="O37" s="229">
        <f>'[3]Лист1'!$J$69*0+115</f>
        <v>115</v>
      </c>
      <c r="P37" s="229"/>
      <c r="Q37" s="229"/>
      <c r="R37" s="229">
        <f>'[3]Лист1'!$J$73*0+0.3</f>
        <v>0.3</v>
      </c>
      <c r="S37" s="229">
        <f>'[3]Лист1'!$J$79*0+1</f>
        <v>1</v>
      </c>
      <c r="T37" s="252"/>
      <c r="U37" s="115"/>
    </row>
    <row r="38" spans="3:21" ht="29.25" customHeight="1">
      <c r="C38" s="111"/>
      <c r="D38" s="112"/>
      <c r="E38" s="184" t="s">
        <v>120</v>
      </c>
      <c r="F38" s="221" t="s">
        <v>438</v>
      </c>
      <c r="G38" s="175">
        <f t="shared" si="2"/>
        <v>410</v>
      </c>
      <c r="H38" s="137"/>
      <c r="I38" s="181"/>
      <c r="J38" s="229"/>
      <c r="K38" s="229"/>
      <c r="L38" s="229">
        <f>'[4]Лист1'!$J$10*0+1</f>
        <v>1</v>
      </c>
      <c r="M38" s="229">
        <f>'[4]Лист1'!$J$14*0+15</f>
        <v>15</v>
      </c>
      <c r="N38" s="229">
        <f>'[4]Лист1'!$J$6*0+154</f>
        <v>154</v>
      </c>
      <c r="O38" s="229">
        <f>'[4]Лист1'!$J$8*0+234</f>
        <v>234</v>
      </c>
      <c r="P38" s="229"/>
      <c r="Q38" s="229"/>
      <c r="R38" s="229">
        <f>'[4]Лист1'!$J$12*0+6</f>
        <v>6</v>
      </c>
      <c r="S38" s="229"/>
      <c r="T38" s="252"/>
      <c r="U38" s="115"/>
    </row>
    <row r="39" spans="3:21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 aca="true" t="shared" si="3" ref="J39:S39">J40+J42+J43+J47+J48</f>
        <v>0</v>
      </c>
      <c r="K39" s="231">
        <f t="shared" si="3"/>
        <v>0</v>
      </c>
      <c r="L39" s="231">
        <f t="shared" si="3"/>
        <v>0</v>
      </c>
      <c r="M39" s="231">
        <f t="shared" si="3"/>
        <v>0</v>
      </c>
      <c r="N39" s="231">
        <f t="shared" si="3"/>
        <v>0</v>
      </c>
      <c r="O39" s="231">
        <f t="shared" si="3"/>
        <v>0</v>
      </c>
      <c r="P39" s="231">
        <f t="shared" si="3"/>
        <v>0</v>
      </c>
      <c r="Q39" s="231">
        <f t="shared" si="3"/>
        <v>0</v>
      </c>
      <c r="R39" s="231">
        <f t="shared" si="3"/>
        <v>0</v>
      </c>
      <c r="S39" s="231">
        <f t="shared" si="3"/>
        <v>0</v>
      </c>
      <c r="T39" s="252"/>
      <c r="U39" s="115"/>
    </row>
    <row r="40" spans="3:21" ht="29.25" customHeight="1">
      <c r="C40" s="111"/>
      <c r="D40" s="112"/>
      <c r="E40" s="186" t="s">
        <v>286</v>
      </c>
      <c r="F40" s="220" t="s">
        <v>439</v>
      </c>
      <c r="G40" s="175">
        <f>SUM(J40:T40)</f>
        <v>0</v>
      </c>
      <c r="H40" s="137"/>
      <c r="I40" s="181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52"/>
      <c r="U40" s="115"/>
    </row>
    <row r="41" spans="3:21" ht="29.25" customHeight="1">
      <c r="C41" s="111"/>
      <c r="D41" s="112"/>
      <c r="E41" s="186" t="s">
        <v>287</v>
      </c>
      <c r="F41" s="220" t="s">
        <v>440</v>
      </c>
      <c r="G41" s="175">
        <f>SUM(J41:T41)</f>
        <v>0</v>
      </c>
      <c r="H41" s="137"/>
      <c r="I41" s="181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52"/>
      <c r="U41" s="115"/>
    </row>
    <row r="42" spans="3:21" ht="29.25" customHeight="1">
      <c r="C42" s="111"/>
      <c r="D42" s="112"/>
      <c r="E42" s="186" t="s">
        <v>288</v>
      </c>
      <c r="F42" s="220" t="s">
        <v>441</v>
      </c>
      <c r="G42" s="175">
        <f>SUM(J42:T42)</f>
        <v>0</v>
      </c>
      <c r="H42" s="137"/>
      <c r="I42" s="181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52"/>
      <c r="U42" s="115"/>
    </row>
    <row r="43" spans="3:21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 aca="true" t="shared" si="4" ref="J43:S43">SUM(J44:J46)</f>
        <v>0</v>
      </c>
      <c r="K43" s="231">
        <f t="shared" si="4"/>
        <v>0</v>
      </c>
      <c r="L43" s="231">
        <f t="shared" si="4"/>
        <v>0</v>
      </c>
      <c r="M43" s="231">
        <f t="shared" si="4"/>
        <v>0</v>
      </c>
      <c r="N43" s="231">
        <f t="shared" si="4"/>
        <v>0</v>
      </c>
      <c r="O43" s="231">
        <f t="shared" si="4"/>
        <v>0</v>
      </c>
      <c r="P43" s="231">
        <f t="shared" si="4"/>
        <v>0</v>
      </c>
      <c r="Q43" s="231">
        <f t="shared" si="4"/>
        <v>0</v>
      </c>
      <c r="R43" s="231">
        <f t="shared" si="4"/>
        <v>0</v>
      </c>
      <c r="S43" s="231">
        <f t="shared" si="4"/>
        <v>0</v>
      </c>
      <c r="T43" s="252"/>
      <c r="U43" s="115"/>
    </row>
    <row r="44" spans="3:21" ht="29.25" customHeight="1">
      <c r="C44" s="111"/>
      <c r="D44" s="112"/>
      <c r="E44" s="186" t="s">
        <v>289</v>
      </c>
      <c r="F44" s="220" t="s">
        <v>290</v>
      </c>
      <c r="G44" s="175">
        <f aca="true" t="shared" si="5" ref="G44:G52">SUM(J44:T44)</f>
        <v>0</v>
      </c>
      <c r="H44" s="137"/>
      <c r="I44" s="181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52"/>
      <c r="U44" s="115"/>
    </row>
    <row r="45" spans="3:21" ht="29.25" customHeight="1">
      <c r="C45" s="111"/>
      <c r="D45" s="112"/>
      <c r="E45" s="186" t="s">
        <v>291</v>
      </c>
      <c r="F45" s="220" t="s">
        <v>443</v>
      </c>
      <c r="G45" s="175">
        <f t="shared" si="5"/>
        <v>0</v>
      </c>
      <c r="H45" s="137"/>
      <c r="I45" s="181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52"/>
      <c r="U45" s="115"/>
    </row>
    <row r="46" spans="3:21" ht="29.25" customHeight="1">
      <c r="C46" s="111"/>
      <c r="D46" s="112"/>
      <c r="E46" s="186" t="s">
        <v>292</v>
      </c>
      <c r="F46" s="220" t="s">
        <v>444</v>
      </c>
      <c r="G46" s="175">
        <f t="shared" si="5"/>
        <v>0</v>
      </c>
      <c r="H46" s="137"/>
      <c r="I46" s="181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52"/>
      <c r="U46" s="115"/>
    </row>
    <row r="47" spans="3:21" ht="29.25" customHeight="1">
      <c r="C47" s="111"/>
      <c r="D47" s="112"/>
      <c r="E47" s="186" t="s">
        <v>123</v>
      </c>
      <c r="F47" s="223" t="s">
        <v>445</v>
      </c>
      <c r="G47" s="175">
        <f t="shared" si="5"/>
        <v>0</v>
      </c>
      <c r="H47" s="137"/>
      <c r="I47" s="181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52"/>
      <c r="U47" s="115"/>
    </row>
    <row r="48" spans="3:21" ht="29.25" customHeight="1">
      <c r="C48" s="111"/>
      <c r="D48" s="112"/>
      <c r="E48" s="186" t="s">
        <v>227</v>
      </c>
      <c r="F48" s="223" t="s">
        <v>446</v>
      </c>
      <c r="G48" s="175">
        <f t="shared" si="5"/>
        <v>0</v>
      </c>
      <c r="H48" s="137"/>
      <c r="I48" s="181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52"/>
      <c r="U48" s="115"/>
    </row>
    <row r="49" spans="3:21" ht="29.25" customHeight="1">
      <c r="C49" s="111"/>
      <c r="D49" s="112"/>
      <c r="E49" s="186" t="s">
        <v>320</v>
      </c>
      <c r="F49" s="223" t="s">
        <v>447</v>
      </c>
      <c r="G49" s="175">
        <f t="shared" si="5"/>
        <v>281.3</v>
      </c>
      <c r="H49" s="137"/>
      <c r="I49" s="181"/>
      <c r="J49" s="229"/>
      <c r="K49" s="229">
        <f>K35+K36+K37+K38</f>
        <v>6.1</v>
      </c>
      <c r="L49" s="229">
        <f aca="true" t="shared" si="6" ref="L49:S49">L35+L36+L37+L38</f>
        <v>12.2</v>
      </c>
      <c r="M49" s="229">
        <f t="shared" si="6"/>
        <v>33</v>
      </c>
      <c r="N49" s="229">
        <f t="shared" si="6"/>
        <v>158.5</v>
      </c>
      <c r="O49" s="229">
        <f>281.3-K49-L49-M49-N49-P49-Q49-R49-S49</f>
        <v>57.2</v>
      </c>
      <c r="P49" s="229">
        <f t="shared" si="6"/>
        <v>5</v>
      </c>
      <c r="Q49" s="229">
        <f t="shared" si="6"/>
        <v>2</v>
      </c>
      <c r="R49" s="229">
        <f t="shared" si="6"/>
        <v>6.3</v>
      </c>
      <c r="S49" s="229">
        <f t="shared" si="6"/>
        <v>1</v>
      </c>
      <c r="T49" s="252"/>
      <c r="U49" s="115"/>
    </row>
    <row r="50" spans="3:21" ht="29.25" customHeight="1">
      <c r="C50" s="111"/>
      <c r="D50" s="112"/>
      <c r="E50" s="186" t="s">
        <v>321</v>
      </c>
      <c r="F50" s="223" t="s">
        <v>448</v>
      </c>
      <c r="G50" s="175">
        <f t="shared" si="5"/>
        <v>0</v>
      </c>
      <c r="H50" s="137"/>
      <c r="I50" s="181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52"/>
      <c r="U50" s="115"/>
    </row>
    <row r="51" spans="3:21" ht="29.25" customHeight="1">
      <c r="C51" s="111"/>
      <c r="D51" s="112"/>
      <c r="E51" s="186" t="s">
        <v>293</v>
      </c>
      <c r="F51" s="223" t="s">
        <v>449</v>
      </c>
      <c r="G51" s="175">
        <f t="shared" si="5"/>
        <v>0</v>
      </c>
      <c r="H51" s="137"/>
      <c r="I51" s="181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52"/>
      <c r="U51" s="115"/>
    </row>
    <row r="52" spans="3:21" ht="29.25" customHeight="1" thickBot="1">
      <c r="C52" s="111"/>
      <c r="D52" s="112"/>
      <c r="E52" s="187" t="s">
        <v>294</v>
      </c>
      <c r="F52" s="224" t="s">
        <v>450</v>
      </c>
      <c r="G52" s="182">
        <f t="shared" si="5"/>
        <v>435.7</v>
      </c>
      <c r="H52" s="142"/>
      <c r="I52" s="181"/>
      <c r="J52" s="232"/>
      <c r="K52" s="232">
        <f>K35+K36+K37+K38-K49</f>
        <v>0</v>
      </c>
      <c r="L52" s="232">
        <f aca="true" t="shared" si="7" ref="L52:S52">L35+L36+L37+L38-L49</f>
        <v>0</v>
      </c>
      <c r="M52" s="232">
        <f t="shared" si="7"/>
        <v>0</v>
      </c>
      <c r="N52" s="232">
        <f t="shared" si="7"/>
        <v>0</v>
      </c>
      <c r="O52" s="232">
        <f t="shared" si="7"/>
        <v>435.7</v>
      </c>
      <c r="P52" s="232">
        <f t="shared" si="7"/>
        <v>0</v>
      </c>
      <c r="Q52" s="232">
        <f t="shared" si="7"/>
        <v>0</v>
      </c>
      <c r="R52" s="232">
        <f t="shared" si="7"/>
        <v>0</v>
      </c>
      <c r="S52" s="232">
        <f t="shared" si="7"/>
        <v>0</v>
      </c>
      <c r="T52" s="252"/>
      <c r="U52" s="115"/>
    </row>
    <row r="53" spans="3:21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233" t="s">
        <v>302</v>
      </c>
      <c r="L53" s="233" t="s">
        <v>302</v>
      </c>
      <c r="M53" s="233" t="s">
        <v>302</v>
      </c>
      <c r="N53" s="233" t="s">
        <v>302</v>
      </c>
      <c r="O53" s="233" t="s">
        <v>302</v>
      </c>
      <c r="P53" s="233" t="s">
        <v>302</v>
      </c>
      <c r="Q53" s="233" t="s">
        <v>302</v>
      </c>
      <c r="R53" s="233" t="s">
        <v>302</v>
      </c>
      <c r="S53" s="233" t="s">
        <v>302</v>
      </c>
      <c r="T53" s="122"/>
      <c r="U53" s="123"/>
    </row>
    <row r="54" spans="3:20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T20:T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S52">
      <formula1>-99999999999</formula1>
      <formula2>999999999999</formula2>
    </dataValidation>
    <dataValidation type="decimal" allowBlank="1" showInputMessage="1" showErrorMessage="1" sqref="J20:S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U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  <hyperlink ref="N53" location="'ТС инвестиции'!A1" display="Удалить мероприятие"/>
    <hyperlink ref="O53" location="'ТС инвестиции'!A1" display="Удалить мероприятие"/>
    <hyperlink ref="P53" location="'ТС инвестиции'!A1" display="Удалить мероприятие"/>
    <hyperlink ref="Q53" location="'ТС инвестиции'!A1" display="Удалить мероприятие"/>
    <hyperlink ref="R53" location="'ТС инвестиции'!A1" display="Удалить мероприятие"/>
    <hyperlink ref="S53" location="'ТС инвестиции'!A1" display="Удалить мероприятие"/>
  </hyperlinks>
  <printOptions/>
  <pageMargins left="0.34" right="0.17" top="0.35" bottom="0.19" header="0.22" footer="0.5"/>
  <pageSetup fitToHeight="2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L34" sqref="L34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306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0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SUM(G19:G21)</f>
        <v>137.27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56" t="s">
        <v>221</v>
      </c>
      <c r="E20" s="281" t="s">
        <v>462</v>
      </c>
      <c r="F20" s="325" t="s">
        <v>845</v>
      </c>
      <c r="G20" s="137">
        <v>137.27</v>
      </c>
      <c r="H20" s="115"/>
    </row>
    <row r="21" spans="3:8" ht="11.25">
      <c r="C21" s="111"/>
      <c r="D21" s="322" t="s">
        <v>481</v>
      </c>
      <c r="E21" s="320"/>
      <c r="F21" s="329" t="s">
        <v>373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198</v>
      </c>
      <c r="G22" s="213">
        <v>0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C29">
      <selection activeCell="J50" sqref="J50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0" t="s">
        <v>307</v>
      </c>
      <c r="F10" s="421"/>
      <c r="G10" s="421"/>
      <c r="H10" s="421"/>
      <c r="I10" s="422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2" t="s">
        <v>106</v>
      </c>
      <c r="G12" s="443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1">
        <f>E13+1</f>
        <v>2</v>
      </c>
      <c r="G13" s="441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5" t="s">
        <v>375</v>
      </c>
      <c r="G14" s="436"/>
      <c r="H14" s="255" t="s">
        <v>330</v>
      </c>
      <c r="I14" s="256"/>
      <c r="J14" s="253"/>
    </row>
    <row r="15" spans="3:10" ht="29.25" customHeight="1">
      <c r="C15" s="111"/>
      <c r="D15" s="112"/>
      <c r="E15" s="128">
        <v>2</v>
      </c>
      <c r="F15" s="437" t="s">
        <v>376</v>
      </c>
      <c r="G15" s="438"/>
      <c r="H15" s="129" t="s">
        <v>328</v>
      </c>
      <c r="I15" s="137">
        <v>46370.109</v>
      </c>
      <c r="J15" s="115"/>
    </row>
    <row r="16" spans="3:10" ht="29.25" customHeight="1">
      <c r="C16" s="111"/>
      <c r="D16" s="112"/>
      <c r="E16" s="128">
        <v>3</v>
      </c>
      <c r="F16" s="437" t="s">
        <v>377</v>
      </c>
      <c r="G16" s="438"/>
      <c r="H16" s="129" t="s">
        <v>328</v>
      </c>
      <c r="I16" s="130">
        <f>SUM(I17,I18,I28,I31,I32,I33,I34,I35,I36,I37,I40,I43,I44)</f>
        <v>47240.711</v>
      </c>
      <c r="J16" s="115"/>
    </row>
    <row r="17" spans="3:10" ht="15" customHeight="1">
      <c r="C17" s="111"/>
      <c r="D17" s="112"/>
      <c r="E17" s="128" t="s">
        <v>89</v>
      </c>
      <c r="F17" s="439" t="s">
        <v>378</v>
      </c>
      <c r="G17" s="440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9" t="s">
        <v>379</v>
      </c>
      <c r="G18" s="440"/>
      <c r="H18" s="129" t="s">
        <v>328</v>
      </c>
      <c r="I18" s="130">
        <f>SUMIF(G19:G27,G19,I19:I27)</f>
        <v>38774.815</v>
      </c>
      <c r="J18" s="115"/>
    </row>
    <row r="19" spans="3:10" ht="11.25">
      <c r="C19" s="111"/>
      <c r="D19" s="112"/>
      <c r="E19" s="429" t="s">
        <v>326</v>
      </c>
      <c r="F19" s="432" t="s">
        <v>233</v>
      </c>
      <c r="G19" s="116" t="s">
        <v>329</v>
      </c>
      <c r="H19" s="129" t="s">
        <v>328</v>
      </c>
      <c r="I19" s="138">
        <v>38755.856</v>
      </c>
      <c r="J19" s="115"/>
    </row>
    <row r="20" spans="3:10" ht="11.25" customHeight="1">
      <c r="C20" s="111"/>
      <c r="D20" s="112"/>
      <c r="E20" s="430"/>
      <c r="F20" s="433"/>
      <c r="G20" s="126" t="s">
        <v>327</v>
      </c>
      <c r="H20" s="337" t="str">
        <f>IF(J20,"",J21)</f>
        <v>тыс. м3</v>
      </c>
      <c r="I20" s="138">
        <v>10920.579</v>
      </c>
      <c r="J20" s="338" t="b">
        <f>ISNA(J21)</f>
        <v>0</v>
      </c>
    </row>
    <row r="21" spans="3:10" ht="24.75" customHeight="1">
      <c r="C21" s="111"/>
      <c r="D21" s="112"/>
      <c r="E21" s="430"/>
      <c r="F21" s="433"/>
      <c r="G21" s="116" t="s">
        <v>492</v>
      </c>
      <c r="H21" s="129" t="s">
        <v>328</v>
      </c>
      <c r="I21" s="130">
        <f>IF(I20="",0,IF(I20=0,0,I19/I20))</f>
        <v>3.5488828934802816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31"/>
      <c r="F22" s="434"/>
      <c r="G22" s="126" t="s">
        <v>303</v>
      </c>
      <c r="H22" s="132" t="s">
        <v>330</v>
      </c>
      <c r="I22" s="214"/>
      <c r="J22" s="115"/>
    </row>
    <row r="23" spans="3:10" ht="11.25">
      <c r="C23" s="111"/>
      <c r="D23" s="112"/>
      <c r="E23" s="429" t="s">
        <v>47</v>
      </c>
      <c r="F23" s="432" t="s">
        <v>240</v>
      </c>
      <c r="G23" s="116" t="s">
        <v>329</v>
      </c>
      <c r="H23" s="129" t="s">
        <v>328</v>
      </c>
      <c r="I23" s="138">
        <v>18.959</v>
      </c>
      <c r="J23" s="156" t="s">
        <v>221</v>
      </c>
    </row>
    <row r="24" spans="3:10" ht="12.75">
      <c r="C24" s="111"/>
      <c r="D24" s="112"/>
      <c r="E24" s="430"/>
      <c r="F24" s="433"/>
      <c r="G24" s="126" t="s">
        <v>327</v>
      </c>
      <c r="H24" s="337" t="str">
        <f>IF(J24,"",J25)</f>
        <v>тонны</v>
      </c>
      <c r="I24" s="138">
        <v>3.338</v>
      </c>
      <c r="J24" s="338" t="b">
        <f>ISNA(J25)</f>
        <v>0</v>
      </c>
    </row>
    <row r="25" spans="3:10" ht="33.75">
      <c r="C25" s="111"/>
      <c r="D25" s="112"/>
      <c r="E25" s="430"/>
      <c r="F25" s="433"/>
      <c r="G25" s="116" t="s">
        <v>492</v>
      </c>
      <c r="H25" s="129" t="s">
        <v>328</v>
      </c>
      <c r="I25" s="130">
        <f>IF(I24="",0,IF(I24=0,0,I23/I24))</f>
        <v>5.67974835230677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1"/>
      <c r="F26" s="434"/>
      <c r="G26" s="126" t="s">
        <v>303</v>
      </c>
      <c r="H26" s="132" t="s">
        <v>330</v>
      </c>
      <c r="I26" s="139"/>
      <c r="J26" s="155"/>
    </row>
    <row r="27" spans="3:11" ht="15" customHeight="1">
      <c r="C27" s="111"/>
      <c r="D27" s="112"/>
      <c r="E27" s="85"/>
      <c r="F27" s="87" t="s">
        <v>304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308</v>
      </c>
      <c r="F28" s="439" t="s">
        <v>380</v>
      </c>
      <c r="G28" s="440"/>
      <c r="H28" s="129" t="s">
        <v>328</v>
      </c>
      <c r="I28" s="140">
        <v>1994.254</v>
      </c>
      <c r="J28" s="115"/>
    </row>
    <row r="29" spans="3:10" ht="15" customHeight="1">
      <c r="C29" s="111"/>
      <c r="D29" s="112"/>
      <c r="E29" s="131" t="s">
        <v>309</v>
      </c>
      <c r="F29" s="444" t="s">
        <v>381</v>
      </c>
      <c r="G29" s="445"/>
      <c r="H29" s="129" t="s">
        <v>331</v>
      </c>
      <c r="I29" s="130">
        <f>IF(I30=0,0,I28/I30)</f>
        <v>1.084735676948767</v>
      </c>
      <c r="J29" s="115"/>
    </row>
    <row r="30" spans="3:10" ht="15" customHeight="1">
      <c r="C30" s="111"/>
      <c r="D30" s="112"/>
      <c r="E30" s="128" t="s">
        <v>310</v>
      </c>
      <c r="F30" s="444" t="s">
        <v>382</v>
      </c>
      <c r="G30" s="445"/>
      <c r="H30" s="129" t="s">
        <v>59</v>
      </c>
      <c r="I30" s="137">
        <v>1838.47</v>
      </c>
      <c r="J30" s="115"/>
    </row>
    <row r="31" spans="3:10" ht="23.25" customHeight="1">
      <c r="C31" s="111"/>
      <c r="D31" s="112"/>
      <c r="E31" s="128" t="s">
        <v>311</v>
      </c>
      <c r="F31" s="439" t="s">
        <v>383</v>
      </c>
      <c r="G31" s="440"/>
      <c r="H31" s="129" t="s">
        <v>328</v>
      </c>
      <c r="I31" s="137">
        <v>210</v>
      </c>
      <c r="J31" s="115"/>
    </row>
    <row r="32" spans="3:10" ht="23.25" customHeight="1">
      <c r="C32" s="111"/>
      <c r="D32" s="112"/>
      <c r="E32" s="128" t="s">
        <v>312</v>
      </c>
      <c r="F32" s="439" t="s">
        <v>384</v>
      </c>
      <c r="G32" s="440"/>
      <c r="H32" s="129" t="s">
        <v>328</v>
      </c>
      <c r="I32" s="137">
        <v>29.501</v>
      </c>
      <c r="J32" s="115"/>
    </row>
    <row r="33" spans="3:10" ht="23.25" customHeight="1">
      <c r="C33" s="111"/>
      <c r="D33" s="112"/>
      <c r="E33" s="128" t="s">
        <v>295</v>
      </c>
      <c r="F33" s="437" t="s">
        <v>385</v>
      </c>
      <c r="G33" s="438"/>
      <c r="H33" s="129" t="s">
        <v>328</v>
      </c>
      <c r="I33" s="137">
        <v>770</v>
      </c>
      <c r="J33" s="115"/>
    </row>
    <row r="34" spans="3:10" ht="23.25" customHeight="1">
      <c r="C34" s="111"/>
      <c r="D34" s="112"/>
      <c r="E34" s="128" t="s">
        <v>296</v>
      </c>
      <c r="F34" s="437" t="s">
        <v>386</v>
      </c>
      <c r="G34" s="438"/>
      <c r="H34" s="129" t="s">
        <v>328</v>
      </c>
      <c r="I34" s="137">
        <v>232</v>
      </c>
      <c r="J34" s="115"/>
    </row>
    <row r="35" spans="3:10" ht="23.25" customHeight="1">
      <c r="C35" s="111"/>
      <c r="D35" s="112"/>
      <c r="E35" s="128" t="s">
        <v>313</v>
      </c>
      <c r="F35" s="439" t="s">
        <v>387</v>
      </c>
      <c r="G35" s="440"/>
      <c r="H35" s="129" t="s">
        <v>328</v>
      </c>
      <c r="I35" s="137">
        <v>281.285</v>
      </c>
      <c r="J35" s="115"/>
    </row>
    <row r="36" spans="3:10" ht="15" customHeight="1">
      <c r="C36" s="111"/>
      <c r="D36" s="112"/>
      <c r="E36" s="128" t="s">
        <v>84</v>
      </c>
      <c r="F36" s="444" t="s">
        <v>388</v>
      </c>
      <c r="G36" s="445"/>
      <c r="H36" s="129" t="s">
        <v>328</v>
      </c>
      <c r="I36" s="137">
        <v>115.566</v>
      </c>
      <c r="J36" s="115"/>
    </row>
    <row r="37" spans="3:10" ht="23.25" customHeight="1">
      <c r="C37" s="111"/>
      <c r="D37" s="112"/>
      <c r="E37" s="128" t="s">
        <v>314</v>
      </c>
      <c r="F37" s="439" t="s">
        <v>389</v>
      </c>
      <c r="G37" s="440"/>
      <c r="H37" s="129" t="s">
        <v>328</v>
      </c>
      <c r="I37" s="137">
        <v>463</v>
      </c>
      <c r="J37" s="115"/>
    </row>
    <row r="38" spans="3:10" ht="15" customHeight="1">
      <c r="C38" s="111"/>
      <c r="D38" s="112"/>
      <c r="E38" s="128" t="s">
        <v>315</v>
      </c>
      <c r="F38" s="444" t="s">
        <v>390</v>
      </c>
      <c r="G38" s="445"/>
      <c r="H38" s="129" t="s">
        <v>328</v>
      </c>
      <c r="I38" s="137">
        <v>64.506</v>
      </c>
      <c r="J38" s="115"/>
    </row>
    <row r="39" spans="3:10" ht="15" customHeight="1">
      <c r="C39" s="111"/>
      <c r="D39" s="112"/>
      <c r="E39" s="128" t="s">
        <v>316</v>
      </c>
      <c r="F39" s="444" t="s">
        <v>391</v>
      </c>
      <c r="G39" s="445"/>
      <c r="H39" s="129" t="s">
        <v>328</v>
      </c>
      <c r="I39" s="137">
        <v>18.596</v>
      </c>
      <c r="J39" s="115"/>
    </row>
    <row r="40" spans="3:10" ht="23.25" customHeight="1">
      <c r="C40" s="111"/>
      <c r="D40" s="112"/>
      <c r="E40" s="128" t="s">
        <v>317</v>
      </c>
      <c r="F40" s="439" t="s">
        <v>392</v>
      </c>
      <c r="G40" s="440"/>
      <c r="H40" s="129" t="s">
        <v>328</v>
      </c>
      <c r="I40" s="137">
        <v>2506.61</v>
      </c>
      <c r="J40" s="115"/>
    </row>
    <row r="41" spans="3:10" ht="23.25" customHeight="1">
      <c r="C41" s="111"/>
      <c r="D41" s="112"/>
      <c r="E41" s="128" t="s">
        <v>7</v>
      </c>
      <c r="F41" s="444" t="s">
        <v>390</v>
      </c>
      <c r="G41" s="445"/>
      <c r="H41" s="129" t="s">
        <v>328</v>
      </c>
      <c r="I41" s="137">
        <v>322.018</v>
      </c>
      <c r="J41" s="115"/>
    </row>
    <row r="42" spans="3:10" ht="23.25" customHeight="1">
      <c r="C42" s="111"/>
      <c r="D42" s="112"/>
      <c r="E42" s="128" t="s">
        <v>8</v>
      </c>
      <c r="F42" s="444" t="s">
        <v>391</v>
      </c>
      <c r="G42" s="445"/>
      <c r="H42" s="129" t="s">
        <v>328</v>
      </c>
      <c r="I42" s="137">
        <v>76.598</v>
      </c>
      <c r="J42" s="115"/>
    </row>
    <row r="43" spans="3:10" ht="23.25" customHeight="1">
      <c r="C43" s="111"/>
      <c r="D43" s="112"/>
      <c r="E43" s="128" t="s">
        <v>318</v>
      </c>
      <c r="F43" s="439" t="s">
        <v>393</v>
      </c>
      <c r="G43" s="440"/>
      <c r="H43" s="129" t="s">
        <v>328</v>
      </c>
      <c r="I43" s="137">
        <v>1567.68</v>
      </c>
      <c r="J43" s="115"/>
    </row>
    <row r="44" spans="3:10" ht="33.75" customHeight="1">
      <c r="C44" s="111"/>
      <c r="D44" s="112"/>
      <c r="E44" s="128" t="s">
        <v>319</v>
      </c>
      <c r="F44" s="439" t="s">
        <v>394</v>
      </c>
      <c r="G44" s="440"/>
      <c r="H44" s="129" t="s">
        <v>328</v>
      </c>
      <c r="I44" s="137">
        <v>296</v>
      </c>
      <c r="J44" s="115"/>
    </row>
    <row r="45" spans="3:10" ht="24" customHeight="1">
      <c r="C45" s="111"/>
      <c r="D45" s="112"/>
      <c r="E45" s="128" t="s">
        <v>108</v>
      </c>
      <c r="F45" s="446" t="s">
        <v>395</v>
      </c>
      <c r="G45" s="447"/>
      <c r="H45" s="129" t="s">
        <v>328</v>
      </c>
      <c r="I45" s="137">
        <f>I15-I16</f>
        <v>-870.6020000000062</v>
      </c>
      <c r="J45" s="115"/>
    </row>
    <row r="46" spans="3:10" ht="24" customHeight="1">
      <c r="C46" s="111"/>
      <c r="D46" s="112"/>
      <c r="E46" s="128" t="s">
        <v>109</v>
      </c>
      <c r="F46" s="446" t="s">
        <v>396</v>
      </c>
      <c r="G46" s="447"/>
      <c r="H46" s="129" t="s">
        <v>328</v>
      </c>
      <c r="I46" s="137"/>
      <c r="J46" s="115"/>
    </row>
    <row r="47" spans="3:10" ht="26.25" customHeight="1">
      <c r="C47" s="111"/>
      <c r="D47" s="112"/>
      <c r="E47" s="128" t="s">
        <v>464</v>
      </c>
      <c r="F47" s="439" t="s">
        <v>397</v>
      </c>
      <c r="G47" s="440"/>
      <c r="H47" s="129" t="s">
        <v>328</v>
      </c>
      <c r="I47" s="137"/>
      <c r="J47" s="115"/>
    </row>
    <row r="48" spans="3:10" ht="23.25" customHeight="1">
      <c r="C48" s="111"/>
      <c r="D48" s="112"/>
      <c r="E48" s="128" t="s">
        <v>110</v>
      </c>
      <c r="F48" s="446" t="s">
        <v>374</v>
      </c>
      <c r="G48" s="447"/>
      <c r="H48" s="129" t="s">
        <v>328</v>
      </c>
      <c r="I48" s="137">
        <v>181752</v>
      </c>
      <c r="J48" s="115"/>
    </row>
    <row r="49" spans="3:10" ht="23.25" customHeight="1">
      <c r="C49" s="111"/>
      <c r="D49" s="112"/>
      <c r="E49" s="128" t="s">
        <v>465</v>
      </c>
      <c r="F49" s="439" t="s">
        <v>398</v>
      </c>
      <c r="G49" s="440"/>
      <c r="H49" s="129" t="s">
        <v>328</v>
      </c>
      <c r="I49" s="137"/>
      <c r="J49" s="115"/>
    </row>
    <row r="50" spans="3:10" ht="23.25" customHeight="1">
      <c r="C50" s="111"/>
      <c r="D50" s="112"/>
      <c r="E50" s="128" t="s">
        <v>111</v>
      </c>
      <c r="F50" s="446" t="s">
        <v>399</v>
      </c>
      <c r="G50" s="447"/>
      <c r="H50" s="129" t="s">
        <v>332</v>
      </c>
      <c r="I50" s="137">
        <v>145</v>
      </c>
      <c r="J50" s="115"/>
    </row>
    <row r="51" spans="3:10" ht="23.25" customHeight="1">
      <c r="C51" s="111"/>
      <c r="D51" s="112"/>
      <c r="E51" s="128" t="s">
        <v>112</v>
      </c>
      <c r="F51" s="446" t="s">
        <v>400</v>
      </c>
      <c r="G51" s="447"/>
      <c r="H51" s="129" t="s">
        <v>332</v>
      </c>
      <c r="I51" s="137">
        <v>7.73</v>
      </c>
      <c r="J51" s="115"/>
    </row>
    <row r="52" spans="3:10" ht="23.25" customHeight="1">
      <c r="C52" s="111"/>
      <c r="D52" s="112"/>
      <c r="E52" s="128" t="s">
        <v>113</v>
      </c>
      <c r="F52" s="446" t="s">
        <v>401</v>
      </c>
      <c r="G52" s="447"/>
      <c r="H52" s="129" t="s">
        <v>333</v>
      </c>
      <c r="I52" s="137">
        <v>73.464</v>
      </c>
      <c r="J52" s="115"/>
    </row>
    <row r="53" spans="3:10" ht="23.25" customHeight="1">
      <c r="C53" s="111"/>
      <c r="D53" s="112"/>
      <c r="E53" s="128" t="s">
        <v>85</v>
      </c>
      <c r="F53" s="437" t="s">
        <v>402</v>
      </c>
      <c r="G53" s="438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114</v>
      </c>
      <c r="F54" s="446" t="s">
        <v>403</v>
      </c>
      <c r="G54" s="447"/>
      <c r="H54" s="129" t="s">
        <v>333</v>
      </c>
      <c r="I54" s="137"/>
      <c r="J54" s="115"/>
    </row>
    <row r="55" spans="3:10" ht="23.25" customHeight="1">
      <c r="C55" s="111"/>
      <c r="D55" s="112"/>
      <c r="E55" s="128" t="s">
        <v>115</v>
      </c>
      <c r="F55" s="446" t="s">
        <v>404</v>
      </c>
      <c r="G55" s="447"/>
      <c r="H55" s="129" t="s">
        <v>333</v>
      </c>
      <c r="I55" s="130">
        <f>I56+I57</f>
        <v>67.741</v>
      </c>
      <c r="J55" s="115"/>
    </row>
    <row r="56" spans="3:10" ht="23.25" customHeight="1">
      <c r="C56" s="111"/>
      <c r="D56" s="112"/>
      <c r="E56" s="128" t="s">
        <v>116</v>
      </c>
      <c r="F56" s="439" t="s">
        <v>405</v>
      </c>
      <c r="G56" s="440"/>
      <c r="H56" s="129" t="s">
        <v>333</v>
      </c>
      <c r="I56" s="137">
        <v>67.712</v>
      </c>
      <c r="J56" s="115"/>
    </row>
    <row r="57" spans="3:10" ht="23.25" customHeight="1">
      <c r="C57" s="111"/>
      <c r="D57" s="112"/>
      <c r="E57" s="128" t="s">
        <v>91</v>
      </c>
      <c r="F57" s="439" t="s">
        <v>406</v>
      </c>
      <c r="G57" s="440"/>
      <c r="H57" s="129" t="s">
        <v>333</v>
      </c>
      <c r="I57" s="137">
        <v>0.029</v>
      </c>
      <c r="J57" s="115"/>
    </row>
    <row r="58" spans="3:10" ht="23.25" customHeight="1">
      <c r="C58" s="111"/>
      <c r="D58" s="112"/>
      <c r="E58" s="128" t="s">
        <v>117</v>
      </c>
      <c r="F58" s="446" t="s">
        <v>407</v>
      </c>
      <c r="G58" s="447"/>
      <c r="H58" s="129" t="s">
        <v>105</v>
      </c>
      <c r="I58" s="137"/>
      <c r="J58" s="115"/>
    </row>
    <row r="59" spans="3:10" ht="23.25" customHeight="1">
      <c r="C59" s="111"/>
      <c r="D59" s="112"/>
      <c r="E59" s="128" t="s">
        <v>118</v>
      </c>
      <c r="F59" s="437" t="s">
        <v>266</v>
      </c>
      <c r="G59" s="438"/>
      <c r="H59" s="129" t="s">
        <v>86</v>
      </c>
      <c r="I59" s="137"/>
      <c r="J59" s="115"/>
    </row>
    <row r="60" spans="3:10" ht="23.25" customHeight="1">
      <c r="C60" s="111"/>
      <c r="D60" s="112"/>
      <c r="E60" s="128" t="s">
        <v>119</v>
      </c>
      <c r="F60" s="446" t="s">
        <v>408</v>
      </c>
      <c r="G60" s="447"/>
      <c r="H60" s="129" t="s">
        <v>334</v>
      </c>
      <c r="I60" s="137"/>
      <c r="J60" s="115"/>
    </row>
    <row r="61" spans="3:10" ht="23.25" customHeight="1">
      <c r="C61" s="111"/>
      <c r="D61" s="112"/>
      <c r="E61" s="128" t="s">
        <v>120</v>
      </c>
      <c r="F61" s="446" t="s">
        <v>409</v>
      </c>
      <c r="G61" s="447"/>
      <c r="H61" s="129" t="s">
        <v>334</v>
      </c>
      <c r="I61" s="137"/>
      <c r="J61" s="115"/>
    </row>
    <row r="62" spans="3:10" ht="23.25" customHeight="1">
      <c r="C62" s="111"/>
      <c r="D62" s="112"/>
      <c r="E62" s="128" t="s">
        <v>121</v>
      </c>
      <c r="F62" s="446" t="s">
        <v>410</v>
      </c>
      <c r="G62" s="447"/>
      <c r="H62" s="129" t="s">
        <v>347</v>
      </c>
      <c r="I62" s="141"/>
      <c r="J62" s="115"/>
    </row>
    <row r="63" spans="3:10" ht="23.25" customHeight="1">
      <c r="C63" s="111"/>
      <c r="D63" s="112"/>
      <c r="E63" s="128" t="s">
        <v>122</v>
      </c>
      <c r="F63" s="446" t="s">
        <v>411</v>
      </c>
      <c r="G63" s="447"/>
      <c r="H63" s="129" t="s">
        <v>347</v>
      </c>
      <c r="I63" s="141"/>
      <c r="J63" s="115"/>
    </row>
    <row r="64" spans="3:10" ht="23.25" customHeight="1">
      <c r="C64" s="111"/>
      <c r="D64" s="112"/>
      <c r="E64" s="128" t="s">
        <v>123</v>
      </c>
      <c r="F64" s="446" t="s">
        <v>412</v>
      </c>
      <c r="G64" s="447"/>
      <c r="H64" s="129" t="s">
        <v>347</v>
      </c>
      <c r="I64" s="141"/>
      <c r="J64" s="115"/>
    </row>
    <row r="65" spans="3:10" ht="23.25" customHeight="1">
      <c r="C65" s="111"/>
      <c r="D65" s="112"/>
      <c r="E65" s="128" t="s">
        <v>227</v>
      </c>
      <c r="F65" s="446" t="s">
        <v>413</v>
      </c>
      <c r="G65" s="447"/>
      <c r="H65" s="129" t="s">
        <v>274</v>
      </c>
      <c r="I65" s="141">
        <v>3</v>
      </c>
      <c r="J65" s="115"/>
    </row>
    <row r="66" spans="3:10" ht="23.25" customHeight="1">
      <c r="C66" s="111"/>
      <c r="D66" s="112"/>
      <c r="E66" s="128" t="s">
        <v>320</v>
      </c>
      <c r="F66" s="446" t="s">
        <v>414</v>
      </c>
      <c r="G66" s="447"/>
      <c r="H66" s="129" t="s">
        <v>344</v>
      </c>
      <c r="I66" s="137">
        <v>171.9</v>
      </c>
      <c r="J66" s="115"/>
    </row>
    <row r="67" spans="3:10" ht="23.25" customHeight="1">
      <c r="C67" s="111"/>
      <c r="D67" s="112"/>
      <c r="E67" s="128" t="s">
        <v>321</v>
      </c>
      <c r="F67" s="446" t="s">
        <v>415</v>
      </c>
      <c r="G67" s="447"/>
      <c r="H67" s="129" t="s">
        <v>87</v>
      </c>
      <c r="I67" s="137">
        <v>24.556</v>
      </c>
      <c r="J67" s="115"/>
    </row>
    <row r="68" spans="3:10" ht="23.25" customHeight="1">
      <c r="C68" s="111"/>
      <c r="D68" s="112"/>
      <c r="E68" s="167" t="s">
        <v>293</v>
      </c>
      <c r="F68" s="450" t="s">
        <v>416</v>
      </c>
      <c r="G68" s="451"/>
      <c r="H68" s="132" t="s">
        <v>297</v>
      </c>
      <c r="I68" s="138">
        <v>72.398</v>
      </c>
      <c r="J68" s="115"/>
    </row>
    <row r="69" spans="3:10" ht="51" customHeight="1" thickBot="1">
      <c r="C69" s="111"/>
      <c r="D69" s="112"/>
      <c r="E69" s="134" t="s">
        <v>294</v>
      </c>
      <c r="F69" s="448" t="s">
        <v>6</v>
      </c>
      <c r="G69" s="449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60:G60"/>
    <mergeCell ref="F68:G68"/>
    <mergeCell ref="F67:G67"/>
    <mergeCell ref="F56:G56"/>
    <mergeCell ref="F61:G61"/>
    <mergeCell ref="F57:G57"/>
    <mergeCell ref="F62:G62"/>
    <mergeCell ref="F59:G59"/>
    <mergeCell ref="F58:G58"/>
    <mergeCell ref="F54:G54"/>
    <mergeCell ref="F55:G55"/>
    <mergeCell ref="E23:E26"/>
    <mergeCell ref="F23:F26"/>
    <mergeCell ref="F50:G50"/>
    <mergeCell ref="F53:G53"/>
    <mergeCell ref="F51:G51"/>
    <mergeCell ref="F52:G52"/>
    <mergeCell ref="F44:G44"/>
    <mergeCell ref="F41:G41"/>
    <mergeCell ref="F69:G69"/>
    <mergeCell ref="F63:G63"/>
    <mergeCell ref="F64:G64"/>
    <mergeCell ref="F65:G65"/>
    <mergeCell ref="F66:G66"/>
    <mergeCell ref="F42:G42"/>
    <mergeCell ref="F43:G43"/>
    <mergeCell ref="F46:G46"/>
    <mergeCell ref="F48:G48"/>
    <mergeCell ref="F45:G45"/>
    <mergeCell ref="F47:G47"/>
    <mergeCell ref="F49:G49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GrishinaNP</cp:lastModifiedBy>
  <cp:lastPrinted>2012-03-11T07:52:48Z</cp:lastPrinted>
  <dcterms:created xsi:type="dcterms:W3CDTF">2007-06-09T08:43:05Z</dcterms:created>
  <dcterms:modified xsi:type="dcterms:W3CDTF">2012-03-13T08:27:18Z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  <property fmtid="{D5CDD505-2E9C-101B-9397-08002B2CF9AE}" pid="11" name="_AdHocReviewCycleID">
    <vt:i4>1097595773</vt:i4>
  </property>
  <property fmtid="{D5CDD505-2E9C-101B-9397-08002B2CF9AE}" pid="12" name="_NewReviewCycle">
    <vt:lpwstr/>
  </property>
  <property fmtid="{D5CDD505-2E9C-101B-9397-08002B2CF9AE}" pid="13" name="_EmailSubject">
    <vt:lpwstr>Раскрытие информации по тепловой энергии по 2011 г.</vt:lpwstr>
  </property>
  <property fmtid="{D5CDD505-2E9C-101B-9397-08002B2CF9AE}" pid="14" name="_AuthorEmail">
    <vt:lpwstr>GrishinaNP@stgres.ru</vt:lpwstr>
  </property>
  <property fmtid="{D5CDD505-2E9C-101B-9397-08002B2CF9AE}" pid="15" name="_AuthorEmailDisplayName">
    <vt:lpwstr>Гришина Наталья Павловна</vt:lpwstr>
  </property>
  <property fmtid="{D5CDD505-2E9C-101B-9397-08002B2CF9AE}" pid="16" name="_PreviousAdHocReviewCycleID">
    <vt:i4>745711060</vt:i4>
  </property>
</Properties>
</file>