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5240" windowHeight="12525" tabRatio="814" activeTab="0"/>
  </bookViews>
  <sheets>
    <sheet name="Ф. 2.1" sheetId="1" r:id="rId1"/>
    <sheet name="Ф. 2.7" sheetId="2" r:id="rId2"/>
    <sheet name="Ф. 2.8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<sst xmlns="http://schemas.openxmlformats.org/spreadsheetml/2006/main" count="169" uniqueCount="108">
  <si>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</si>
  <si>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</si>
  <si>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</si>
  <si>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</si>
  <si>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</si>
  <si>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</si>
  <si>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</si>
  <si>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Форма 2.7. Информация об основных показателях финансово-хозяйственной деятельности регулируемой организации</t>
  </si>
  <si>
    <t>Форма 2.1. Общая информация о регулируемой организации</t>
  </si>
  <si>
    <t>Филиппов Виктор Юрьевич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</si>
  <si>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</si>
  <si>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</si>
  <si>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</si>
  <si>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</si>
  <si>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</si>
  <si>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</si>
  <si>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водоснабжения</t>
  </si>
  <si>
    <t>1.</t>
  </si>
  <si>
    <t>Выручка от регулируемой деятельности с разбивкой по видам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</si>
  <si>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</si>
  <si>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</si>
  <si>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включая:</t>
  </si>
  <si>
    <t>а)</t>
  </si>
  <si>
    <t>расходы на оплату холодной воды, приобретаемой у других организаций для последующей подачи потребителям</t>
  </si>
  <si>
    <t>б)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</si>
  <si>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</si>
  <si>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кВт·ч</t>
  </si>
  <si>
    <t>руб./кВт*ч</t>
  </si>
  <si>
    <t xml:space="preserve"> объем приобретения</t>
  </si>
  <si>
    <t>кВт*ч</t>
  </si>
  <si>
    <t>в)</t>
  </si>
  <si>
    <t>расходы на химические реагенты, используемые в технологическом процессе</t>
  </si>
  <si>
    <t>г)</t>
  </si>
  <si>
    <t>расходы на оплату труда и отчисления на социальные нужды основного производственного персонала</t>
  </si>
  <si>
    <t>д)</t>
  </si>
  <si>
    <t>расходы на оплату труда и отчисления на социальные нужды административно-управленческого персонала</t>
  </si>
  <si>
    <t>е)</t>
  </si>
  <si>
    <t>расходы на амортизацию основных производственных средств</t>
  </si>
  <si>
    <t>ж)</t>
  </si>
  <si>
    <t>расходы на аренду имущества, используемого для осуществления регулируемого вида деятельности</t>
  </si>
  <si>
    <t>з)</t>
  </si>
  <si>
    <t>общепроизводственные расходы, в том числе отнесенные к ним расходы на текущий и капитальный ремонт</t>
  </si>
  <si>
    <t>и)</t>
  </si>
  <si>
    <t>общехозяйственные расходы, в том числе отнесенные к ним расходы на текущий и капитальный ремонт</t>
  </si>
  <si>
    <t>к)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</si>
  <si>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</si>
  <si>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ООО "Теплоэнергоремонт"</t>
  </si>
  <si>
    <t>л)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</si>
  <si>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</si>
  <si>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</si>
  <si>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</t>
  </si>
  <si>
    <t>3.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</si>
  <si>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</si>
  <si>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4.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</si>
  <si>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</si>
  <si>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за счет ввода</t>
  </si>
  <si>
    <t>за счет вывода</t>
  </si>
  <si>
    <t>за счет переоценки</t>
  </si>
  <si>
    <t>5.</t>
  </si>
  <si>
    <t>Валовая прибыль (убытки) от продажи товаров и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</si>
  <si>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</si>
  <si>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</si>
  <si>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не превышает 80 процентов совокупной выручки за отчетный год</t>
  </si>
  <si>
    <t>7.</t>
  </si>
  <si>
    <t>Объем поднятой воды</t>
  </si>
  <si>
    <r>
      <t>тыс. м</t>
    </r>
    <r>
      <rPr>
        <vertAlign val="superscript"/>
        <sz val="12"/>
        <rFont val="Times New Roman"/>
        <family val="1"/>
      </rPr>
      <t>3</t>
    </r>
  </si>
  <si>
    <t>8.</t>
  </si>
  <si>
    <t>Объем покупной воды</t>
  </si>
  <si>
    <t>9.</t>
  </si>
  <si>
    <t>Объем воды, пропущенной через очистные сооружения</t>
  </si>
  <si>
    <t>10.</t>
  </si>
  <si>
    <t>Объем отпущенной потребителям воды, определенный по приборам учета и расчетным путем (по нормативам потребления)</t>
  </si>
  <si>
    <t>11.</t>
  </si>
  <si>
    <t>Потери воды в сетях</t>
  </si>
  <si>
    <t>%</t>
  </si>
  <si>
    <t>12.</t>
  </si>
  <si>
    <t xml:space="preserve">Среднесписочная численность основного производственного персонала </t>
  </si>
  <si>
    <t>чел.</t>
  </si>
  <si>
    <t>13.</t>
  </si>
  <si>
    <t>Удельный расход электроэнергии на подачу воды в сеть</t>
  </si>
  <si>
    <t>тыс. кВт·ч</t>
  </si>
  <si>
    <t>14.</t>
  </si>
  <si>
    <t xml:space="preserve">Расход воды на собственные (в том числе хозяйственно-бытовые) нужды </t>
  </si>
  <si>
    <t>процент объема отпуска воды потребителям</t>
  </si>
  <si>
    <t>15.</t>
  </si>
  <si>
    <t xml:space="preserve">Показатель использования производственных объектов (по объему перекачки) по отношению к пиковому дню отчетного года 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</si>
  <si>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</si>
  <si>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системах холодного водоснабжения</t>
  </si>
  <si>
    <t>ед/км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</si>
  <si>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</si>
  <si>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шт.</t>
  </si>
  <si>
    <t>Доля потребителей, затронутых ограничениями подачи холодной воды</t>
  </si>
  <si>
    <t>Общее количество проведенных проб качества воды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</si>
  <si>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</si>
  <si>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</si>
  <si>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</si>
  <si>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</si>
  <si>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</si>
  <si>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</si>
  <si>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</si>
  <si>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</si>
  <si>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дней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</si>
  <si>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</si>
  <si>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</t>
  </si>
  <si>
    <t xml:space="preserve">Официальный сайт регулируемой организации в сети «Интернет» </t>
  </si>
  <si>
    <t>Протяженность водопроводных сетей (в однотрубном исчислении) (километров)</t>
  </si>
  <si>
    <t>Количество скважин (штук)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</si>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</sst>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53" applyBorder="1" applyAlignment="1">
      <alignment horizontal="left" vertical="center" wrapText="1" indent="1"/>
      <protection/>
    </xf>
    <xf numFmtId="0" fontId="0" fillId="0" borderId="10" xfId="53" applyFont="1" applyBorder="1" applyAlignment="1" quotePrefix="1">
      <alignment horizontal="left" vertical="center" wrapText="1" indent="1"/>
      <protection/>
    </xf>
    <xf numFmtId="0" fontId="0" fillId="0" borderId="10" xfId="53" applyFont="1" applyBorder="1" applyAlignment="1">
      <alignment horizontal="left" vertical="center" wrapText="1" indent="1"/>
      <protection/>
    </xf>
    <xf numFmtId="0" fontId="28" fillId="0" borderId="10" xfId="42" applyBorder="1" applyAlignment="1">
      <alignment horizontal="left" vertical="center" wrapText="1" indent="1"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left" vertical="top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171" fontId="1" fillId="0" borderId="11" xfId="63" applyFont="1" applyBorder="1" applyAlignment="1">
      <alignment/>
    </xf>
    <xf numFmtId="0" fontId="1" fillId="0" borderId="11" xfId="53" applyFont="1" applyBorder="1" applyAlignment="1">
      <alignment horizontal="right" vertical="center" wrapText="1" indent="1"/>
      <protection/>
    </xf>
    <xf numFmtId="0" fontId="1" fillId="0" borderId="12" xfId="53" applyFont="1" applyBorder="1" applyAlignment="1">
      <alignment horizontal="left" vertical="top" wrapText="1" indent="2"/>
      <protection/>
    </xf>
    <xf numFmtId="0" fontId="1" fillId="0" borderId="12" xfId="53" applyFont="1" applyBorder="1" applyAlignment="1">
      <alignment horizontal="right" vertical="top" wrapText="1" indent="2"/>
      <protection/>
    </xf>
    <xf numFmtId="171" fontId="1" fillId="0" borderId="11" xfId="61" applyFont="1" applyBorder="1" applyAlignment="1">
      <alignment horizontal="right"/>
    </xf>
    <xf numFmtId="0" fontId="1" fillId="0" borderId="11" xfId="53" applyFont="1" applyBorder="1" applyAlignment="1">
      <alignment horizontal="left" vertical="top" wrapText="1" indent="2"/>
      <protection/>
    </xf>
    <xf numFmtId="0" fontId="1" fillId="0" borderId="13" xfId="53" applyFont="1" applyBorder="1" applyAlignment="1">
      <alignment horizontal="right" vertical="top" wrapText="1" indent="2"/>
      <protection/>
    </xf>
    <xf numFmtId="0" fontId="1" fillId="0" borderId="13" xfId="53" applyFont="1" applyBorder="1" applyAlignment="1">
      <alignment horizontal="left" vertical="top" wrapText="1" indent="2"/>
      <protection/>
    </xf>
    <xf numFmtId="0" fontId="1" fillId="0" borderId="12" xfId="54" applyFont="1" applyBorder="1" applyAlignment="1">
      <alignment horizontal="right" vertical="top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171" fontId="1" fillId="0" borderId="11" xfId="63" applyFont="1" applyBorder="1" applyAlignment="1">
      <alignment horizontal="center" vertical="center" wrapText="1"/>
    </xf>
    <xf numFmtId="0" fontId="1" fillId="0" borderId="11" xfId="53" applyFont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171" fontId="1" fillId="0" borderId="11" xfId="61" applyFont="1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53" applyFont="1" applyAlignment="1">
      <alignment horizontal="center" wrapText="1"/>
      <protection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5\&#1042;&#1086;&#1076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5\&#1055;&#1088;&#1086;&#1095;&#1080;&#1077;%20&#1088;&#1072;&#1089;&#1093;&#1086;&#1076;&#1099;%202015%20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Свод"/>
      <sheetName val="Анализ"/>
      <sheetName val="Анализ (2)"/>
      <sheetName val="Лист1"/>
    </sheetNames>
    <sheetDataSet>
      <sheetData sheetId="12">
        <row r="5">
          <cell r="D5">
            <v>40750210.79</v>
          </cell>
          <cell r="H5">
            <v>2185746.68</v>
          </cell>
          <cell r="I5">
            <v>1330783.47</v>
          </cell>
          <cell r="K5">
            <v>21869101.76</v>
          </cell>
        </row>
        <row r="43">
          <cell r="E43">
            <v>5881122.299999999</v>
          </cell>
        </row>
        <row r="70">
          <cell r="D70">
            <v>637</v>
          </cell>
        </row>
        <row r="71">
          <cell r="D71">
            <v>3109386.01</v>
          </cell>
        </row>
        <row r="93">
          <cell r="E93">
            <v>3449432.67</v>
          </cell>
        </row>
        <row r="99">
          <cell r="D99">
            <v>218306.06</v>
          </cell>
        </row>
        <row r="126">
          <cell r="E126">
            <v>11309789.37</v>
          </cell>
          <cell r="H126">
            <v>1669986.9400000002</v>
          </cell>
          <cell r="I126">
            <v>536380.6</v>
          </cell>
        </row>
        <row r="151">
          <cell r="E151">
            <v>3437753.54</v>
          </cell>
          <cell r="H151">
            <v>512896.88</v>
          </cell>
          <cell r="I151">
            <v>161986.97</v>
          </cell>
        </row>
        <row r="172">
          <cell r="E172">
            <v>5172388.380000001</v>
          </cell>
        </row>
        <row r="311">
          <cell r="D311">
            <v>1492262.7619999999</v>
          </cell>
          <cell r="K311">
            <v>799994.092</v>
          </cell>
        </row>
        <row r="320">
          <cell r="K320">
            <v>14432796.950000001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"/>
      <sheetName val="Лист2"/>
      <sheetName val="Лист3"/>
    </sheetNames>
    <sheetDataSet>
      <sheetData sheetId="1">
        <row r="20">
          <cell r="G20">
            <v>73794.5781112255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74.140625" style="24" customWidth="1"/>
    <col min="2" max="2" width="37.140625" style="24" customWidth="1"/>
  </cols>
  <sheetData>
    <row r="1" spans="1:2" ht="18.75">
      <c r="A1" s="33" t="s">
        <v>8</v>
      </c>
      <c r="B1" s="33"/>
    </row>
    <row r="3" spans="1:2" ht="31.5" customHeight="1">
      <c r="A3" s="27" t="s">
        <v>0</v>
      </c>
      <c r="B3" s="1" t="s">
        <v>107</v>
      </c>
    </row>
    <row r="4" spans="1:2" ht="31.5" customHeight="1">
      <c r="A4" s="27" t="s">
        <v>1</v>
      </c>
      <c r="B4" s="1" t="s">
        <v>9</v>
      </c>
    </row>
    <row r="5" spans="1:2" ht="31.5" customHeight="1">
      <c r="A5" s="27" t="s">
        <v>102</v>
      </c>
      <c r="B5" s="2" t="s">
        <v>10</v>
      </c>
    </row>
    <row r="6" spans="1:2" ht="31.5" customHeight="1">
      <c r="A6" s="27" t="s">
        <v>103</v>
      </c>
      <c r="B6" s="1" t="s">
        <v>11</v>
      </c>
    </row>
    <row r="7" spans="1:2" ht="31.5" customHeight="1">
      <c r="A7" s="27" t="s">
        <v>2</v>
      </c>
      <c r="B7" s="1" t="s">
        <v>11</v>
      </c>
    </row>
    <row r="8" spans="1:2" ht="31.5" customHeight="1">
      <c r="A8" s="27" t="s">
        <v>3</v>
      </c>
      <c r="B8" s="3" t="s">
        <v>12</v>
      </c>
    </row>
    <row r="9" spans="1:2" ht="31.5" customHeight="1">
      <c r="A9" s="27" t="s">
        <v>104</v>
      </c>
      <c r="B9" s="4" t="s">
        <v>13</v>
      </c>
    </row>
    <row r="10" spans="1:2" ht="31.5" customHeight="1">
      <c r="A10" s="27" t="s">
        <v>4</v>
      </c>
      <c r="B10" s="4" t="s">
        <v>14</v>
      </c>
    </row>
    <row r="11" spans="1:2" ht="31.5" customHeight="1">
      <c r="A11" s="27" t="s">
        <v>5</v>
      </c>
      <c r="B11" s="3" t="s">
        <v>15</v>
      </c>
    </row>
    <row r="12" spans="1:2" ht="31.5" customHeight="1">
      <c r="A12" s="27" t="s">
        <v>6</v>
      </c>
      <c r="B12" s="3" t="s">
        <v>16</v>
      </c>
    </row>
    <row r="13" spans="1:2" ht="31.5" customHeight="1">
      <c r="A13" s="27" t="s">
        <v>105</v>
      </c>
      <c r="B13" s="1">
        <v>16</v>
      </c>
    </row>
    <row r="14" spans="1:2" ht="31.5" customHeight="1">
      <c r="A14" s="27" t="s">
        <v>106</v>
      </c>
      <c r="B14" s="1">
        <v>0</v>
      </c>
    </row>
  </sheetData>
  <sheetProtection/>
  <mergeCells count="1">
    <mergeCell ref="A1:B1"/>
  </mergeCell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fitToHeight="0" fitToWidth="1"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.57421875" style="5" customWidth="1"/>
    <col min="2" max="2" width="71.421875" style="6" customWidth="1"/>
    <col min="3" max="3" width="15.57421875" style="5" customWidth="1"/>
    <col min="4" max="4" width="31.140625" style="7" customWidth="1"/>
    <col min="7" max="7" width="12.421875" style="0" bestFit="1" customWidth="1"/>
  </cols>
  <sheetData>
    <row r="1" spans="1:4" ht="47.25" customHeight="1">
      <c r="A1" s="34" t="s">
        <v>7</v>
      </c>
      <c r="B1" s="34"/>
      <c r="C1" s="34"/>
      <c r="D1" s="34"/>
    </row>
    <row r="3" spans="1:4" ht="31.5">
      <c r="A3" s="8" t="s">
        <v>17</v>
      </c>
      <c r="B3" s="9" t="s">
        <v>18</v>
      </c>
      <c r="C3" s="10" t="s">
        <v>19</v>
      </c>
      <c r="D3" s="11">
        <f>'[1]Год'!$K$320/1000</f>
        <v>14432.796950000002</v>
      </c>
    </row>
    <row r="4" spans="1:4" ht="31.5">
      <c r="A4" s="8" t="s">
        <v>20</v>
      </c>
      <c r="B4" s="9" t="s">
        <v>21</v>
      </c>
      <c r="C4" s="10" t="s">
        <v>19</v>
      </c>
      <c r="D4" s="11">
        <f>D5+D6+D9+D10+D11+D12+D13+D14+D15+D16+D18+D19</f>
        <v>40750.21079</v>
      </c>
    </row>
    <row r="5" spans="1:4" ht="31.5">
      <c r="A5" s="12" t="s">
        <v>22</v>
      </c>
      <c r="B5" s="13" t="s">
        <v>23</v>
      </c>
      <c r="C5" s="10" t="s">
        <v>19</v>
      </c>
      <c r="D5" s="11">
        <v>0</v>
      </c>
    </row>
    <row r="6" spans="1:4" ht="31.5">
      <c r="A6" s="12" t="s">
        <v>24</v>
      </c>
      <c r="B6" s="13" t="s">
        <v>25</v>
      </c>
      <c r="C6" s="10" t="s">
        <v>19</v>
      </c>
      <c r="D6" s="11">
        <v>0</v>
      </c>
    </row>
    <row r="7" spans="1:4" ht="15.75">
      <c r="A7" s="12"/>
      <c r="B7" s="14" t="s">
        <v>26</v>
      </c>
      <c r="C7" s="10" t="s">
        <v>27</v>
      </c>
      <c r="D7" s="15">
        <v>0</v>
      </c>
    </row>
    <row r="8" spans="1:4" ht="15.75">
      <c r="A8" s="12"/>
      <c r="B8" s="14" t="s">
        <v>28</v>
      </c>
      <c r="C8" s="10" t="s">
        <v>29</v>
      </c>
      <c r="D8" s="15">
        <v>0</v>
      </c>
    </row>
    <row r="9" spans="1:4" ht="31.5">
      <c r="A9" s="12" t="s">
        <v>30</v>
      </c>
      <c r="B9" s="13" t="s">
        <v>31</v>
      </c>
      <c r="C9" s="10" t="s">
        <v>19</v>
      </c>
      <c r="D9" s="11">
        <f>('[1]Год'!$D$70+'[1]Год'!$D$71)/1000</f>
        <v>3110.02301</v>
      </c>
    </row>
    <row r="10" spans="1:4" ht="31.5">
      <c r="A10" s="12" t="s">
        <v>32</v>
      </c>
      <c r="B10" s="13" t="s">
        <v>33</v>
      </c>
      <c r="C10" s="10" t="s">
        <v>19</v>
      </c>
      <c r="D10" s="11">
        <f>('[1]Год'!$E$126+'[1]Год'!$E$151)/1000</f>
        <v>14747.54291</v>
      </c>
    </row>
    <row r="11" spans="1:4" ht="31.5">
      <c r="A11" s="12" t="s">
        <v>34</v>
      </c>
      <c r="B11" s="13" t="s">
        <v>35</v>
      </c>
      <c r="C11" s="10" t="s">
        <v>19</v>
      </c>
      <c r="D11" s="11">
        <f>('[1]Год'!$H$126+'[1]Год'!$I$126+'[1]Год'!$H$151+'[1]Год'!$I$151)/1000</f>
        <v>2881.2513900000004</v>
      </c>
    </row>
    <row r="12" spans="1:4" ht="15.75">
      <c r="A12" s="12" t="s">
        <v>36</v>
      </c>
      <c r="B12" s="13" t="s">
        <v>37</v>
      </c>
      <c r="C12" s="10" t="s">
        <v>19</v>
      </c>
      <c r="D12" s="11">
        <f>('[1]Год'!$E$172)/1000</f>
        <v>5172.388380000001</v>
      </c>
    </row>
    <row r="13" spans="1:4" ht="31.5">
      <c r="A13" s="12" t="s">
        <v>38</v>
      </c>
      <c r="B13" s="13" t="s">
        <v>39</v>
      </c>
      <c r="C13" s="10" t="s">
        <v>19</v>
      </c>
      <c r="D13" s="11">
        <v>0</v>
      </c>
    </row>
    <row r="14" spans="1:4" ht="31.5">
      <c r="A14" s="12" t="s">
        <v>40</v>
      </c>
      <c r="B14" s="13" t="s">
        <v>41</v>
      </c>
      <c r="C14" s="10" t="s">
        <v>19</v>
      </c>
      <c r="D14" s="11">
        <f>('[1]Год'!$H$5+'[1]Год'!$I$5)/1000-D11</f>
        <v>635.2787600000001</v>
      </c>
    </row>
    <row r="15" spans="1:4" ht="31.5">
      <c r="A15" s="12" t="s">
        <v>42</v>
      </c>
      <c r="B15" s="16" t="s">
        <v>43</v>
      </c>
      <c r="C15" s="10" t="s">
        <v>19</v>
      </c>
      <c r="D15" s="11">
        <v>0</v>
      </c>
    </row>
    <row r="16" spans="1:4" ht="78.75">
      <c r="A16" s="12" t="s">
        <v>44</v>
      </c>
      <c r="B16" s="16" t="s">
        <v>45</v>
      </c>
      <c r="C16" s="10" t="s">
        <v>19</v>
      </c>
      <c r="D16" s="11">
        <f>('[1]Год'!$E$93+'[1]Год'!$E$43)/1000</f>
        <v>9330.55497</v>
      </c>
    </row>
    <row r="17" spans="1:4" ht="15.75">
      <c r="A17" s="12"/>
      <c r="B17" s="17" t="s">
        <v>46</v>
      </c>
      <c r="C17" s="10" t="s">
        <v>19</v>
      </c>
      <c r="D17" s="11">
        <f>D16</f>
        <v>9330.55497</v>
      </c>
    </row>
    <row r="18" spans="1:4" ht="94.5">
      <c r="A18" s="12" t="s">
        <v>47</v>
      </c>
      <c r="B18" s="18" t="s">
        <v>48</v>
      </c>
      <c r="C18" s="10" t="s">
        <v>19</v>
      </c>
      <c r="D18" s="11">
        <f>('[1]Год'!$D$99)/1000</f>
        <v>218.30606</v>
      </c>
    </row>
    <row r="19" spans="1:4" ht="78.75">
      <c r="A19" s="12" t="s">
        <v>49</v>
      </c>
      <c r="B19" s="16" t="s">
        <v>50</v>
      </c>
      <c r="C19" s="10" t="s">
        <v>19</v>
      </c>
      <c r="D19" s="11">
        <f>'[1]Год'!$D$5/1000-D18-D16-D15-D14-D13-D12-D11-D10-D9</f>
        <v>4654.865309999995</v>
      </c>
    </row>
    <row r="20" spans="1:4" ht="63">
      <c r="A20" s="8" t="s">
        <v>51</v>
      </c>
      <c r="B20" s="9" t="s">
        <v>52</v>
      </c>
      <c r="C20" s="10" t="s">
        <v>19</v>
      </c>
      <c r="D20" s="11">
        <f>D25-'[2]Расчет'!$G$20/1000</f>
        <v>-7510.099388111225</v>
      </c>
    </row>
    <row r="21" spans="1:4" ht="31.5">
      <c r="A21" s="8" t="s">
        <v>53</v>
      </c>
      <c r="B21" s="9" t="s">
        <v>54</v>
      </c>
      <c r="C21" s="10" t="s">
        <v>19</v>
      </c>
      <c r="D21" s="11">
        <f>SUM(D22:D24)</f>
        <v>75</v>
      </c>
    </row>
    <row r="22" spans="1:4" ht="15.75">
      <c r="A22" s="8"/>
      <c r="B22" s="19" t="s">
        <v>55</v>
      </c>
      <c r="C22" s="20" t="s">
        <v>19</v>
      </c>
      <c r="D22" s="11">
        <v>75</v>
      </c>
    </row>
    <row r="23" spans="1:4" ht="15.75">
      <c r="A23" s="8"/>
      <c r="B23" s="19" t="s">
        <v>56</v>
      </c>
      <c r="C23" s="20" t="s">
        <v>19</v>
      </c>
      <c r="D23" s="11"/>
    </row>
    <row r="24" spans="1:4" ht="15.75">
      <c r="A24" s="8"/>
      <c r="B24" s="19" t="s">
        <v>57</v>
      </c>
      <c r="C24" s="20" t="s">
        <v>19</v>
      </c>
      <c r="D24" s="11">
        <v>0</v>
      </c>
    </row>
    <row r="25" spans="1:4" ht="31.5">
      <c r="A25" s="8" t="s">
        <v>58</v>
      </c>
      <c r="B25" s="9" t="s">
        <v>59</v>
      </c>
      <c r="C25" s="10" t="s">
        <v>19</v>
      </c>
      <c r="D25" s="11">
        <f>D3-'[1]Год'!$K$5/1000</f>
        <v>-7436.30481</v>
      </c>
    </row>
    <row r="26" spans="1:4" ht="63">
      <c r="A26" s="8" t="s">
        <v>60</v>
      </c>
      <c r="B26" s="9" t="s">
        <v>61</v>
      </c>
      <c r="C26" s="10"/>
      <c r="D26" s="21" t="s">
        <v>62</v>
      </c>
    </row>
    <row r="27" spans="1:4" ht="18.75">
      <c r="A27" s="8" t="s">
        <v>63</v>
      </c>
      <c r="B27" s="9" t="s">
        <v>64</v>
      </c>
      <c r="C27" s="10" t="s">
        <v>65</v>
      </c>
      <c r="D27" s="11">
        <f>'[1]Год'!$D$311/1000</f>
        <v>1492.2627619999998</v>
      </c>
    </row>
    <row r="28" spans="1:4" ht="18.75">
      <c r="A28" s="8" t="s">
        <v>66</v>
      </c>
      <c r="B28" s="9" t="s">
        <v>67</v>
      </c>
      <c r="C28" s="10" t="s">
        <v>65</v>
      </c>
      <c r="D28" s="11">
        <v>0</v>
      </c>
    </row>
    <row r="29" spans="1:4" ht="18.75">
      <c r="A29" s="8" t="s">
        <v>68</v>
      </c>
      <c r="B29" s="9" t="s">
        <v>69</v>
      </c>
      <c r="C29" s="10" t="s">
        <v>65</v>
      </c>
      <c r="D29" s="11">
        <f>D27</f>
        <v>1492.2627619999998</v>
      </c>
    </row>
    <row r="30" spans="1:4" ht="31.5">
      <c r="A30" s="8" t="s">
        <v>70</v>
      </c>
      <c r="B30" s="9" t="s">
        <v>71</v>
      </c>
      <c r="C30" s="10" t="s">
        <v>65</v>
      </c>
      <c r="D30" s="11">
        <f>'[1]Год'!$K$311/1000</f>
        <v>799.9940919999999</v>
      </c>
    </row>
    <row r="31" spans="1:4" ht="15.75">
      <c r="A31" s="8" t="s">
        <v>72</v>
      </c>
      <c r="B31" s="9" t="s">
        <v>73</v>
      </c>
      <c r="C31" s="10" t="s">
        <v>74</v>
      </c>
      <c r="D31" s="11">
        <v>0</v>
      </c>
    </row>
    <row r="32" spans="1:4" ht="31.5">
      <c r="A32" s="8" t="s">
        <v>75</v>
      </c>
      <c r="B32" s="9" t="s">
        <v>76</v>
      </c>
      <c r="C32" s="10" t="s">
        <v>77</v>
      </c>
      <c r="D32" s="11">
        <v>38</v>
      </c>
    </row>
    <row r="33" spans="1:4" ht="15.75">
      <c r="A33" s="8" t="s">
        <v>78</v>
      </c>
      <c r="B33" s="9" t="s">
        <v>79</v>
      </c>
      <c r="C33" s="10" t="s">
        <v>80</v>
      </c>
      <c r="D33" s="11">
        <v>0</v>
      </c>
    </row>
    <row r="34" spans="1:4" ht="31.5">
      <c r="A34" s="8" t="s">
        <v>81</v>
      </c>
      <c r="B34" s="9" t="s">
        <v>82</v>
      </c>
      <c r="C34" s="10" t="s">
        <v>65</v>
      </c>
      <c r="D34" s="11">
        <f>D29-D30</f>
        <v>692.2686699999999</v>
      </c>
    </row>
    <row r="35" spans="1:4" ht="15.75">
      <c r="A35" s="8"/>
      <c r="B35" s="14" t="s">
        <v>83</v>
      </c>
      <c r="C35" s="8" t="s">
        <v>74</v>
      </c>
      <c r="D35" s="11">
        <f>D30/D29*100</f>
        <v>53.60946559624732</v>
      </c>
    </row>
    <row r="36" spans="1:4" ht="31.5">
      <c r="A36" s="8" t="s">
        <v>84</v>
      </c>
      <c r="B36" s="22" t="s">
        <v>85</v>
      </c>
      <c r="C36" s="8" t="s">
        <v>74</v>
      </c>
      <c r="D36" s="11">
        <v>0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.7109375" style="23" customWidth="1"/>
    <col min="2" max="2" width="74.140625" style="24" customWidth="1"/>
    <col min="3" max="3" width="13.57421875" style="23" customWidth="1"/>
    <col min="4" max="4" width="22.57421875" style="24" customWidth="1"/>
  </cols>
  <sheetData>
    <row r="1" spans="1:4" ht="64.5" customHeight="1">
      <c r="A1" s="35" t="s">
        <v>86</v>
      </c>
      <c r="B1" s="35"/>
      <c r="C1" s="35"/>
      <c r="D1" s="35"/>
    </row>
    <row r="3" spans="1:4" ht="15.75">
      <c r="A3" s="25" t="s">
        <v>17</v>
      </c>
      <c r="B3" s="28" t="s">
        <v>87</v>
      </c>
      <c r="C3" s="25" t="s">
        <v>88</v>
      </c>
      <c r="D3" s="29">
        <v>0</v>
      </c>
    </row>
    <row r="4" spans="1:4" ht="31.5">
      <c r="A4" s="25" t="s">
        <v>20</v>
      </c>
      <c r="B4" s="28" t="s">
        <v>89</v>
      </c>
      <c r="C4" s="25" t="s">
        <v>90</v>
      </c>
      <c r="D4" s="29">
        <v>0</v>
      </c>
    </row>
    <row r="5" spans="1:4" ht="15.75">
      <c r="A5" s="25" t="s">
        <v>51</v>
      </c>
      <c r="B5" s="28" t="s">
        <v>91</v>
      </c>
      <c r="C5" s="25" t="s">
        <v>74</v>
      </c>
      <c r="D5" s="29">
        <v>0</v>
      </c>
    </row>
    <row r="6" spans="1:4" ht="31.5">
      <c r="A6" s="25" t="s">
        <v>53</v>
      </c>
      <c r="B6" s="28" t="s">
        <v>92</v>
      </c>
      <c r="C6" s="25"/>
      <c r="D6" s="29">
        <v>54646</v>
      </c>
    </row>
    <row r="7" spans="1:4" ht="15.75">
      <c r="A7" s="30" t="s">
        <v>22</v>
      </c>
      <c r="B7" s="28" t="s">
        <v>93</v>
      </c>
      <c r="C7" s="25" t="s">
        <v>90</v>
      </c>
      <c r="D7" s="29">
        <v>11680</v>
      </c>
    </row>
    <row r="8" spans="1:4" ht="15.75">
      <c r="A8" s="30" t="s">
        <v>24</v>
      </c>
      <c r="B8" s="28" t="s">
        <v>94</v>
      </c>
      <c r="C8" s="25" t="s">
        <v>90</v>
      </c>
      <c r="D8" s="29">
        <v>5840</v>
      </c>
    </row>
    <row r="9" spans="1:4" ht="31.5">
      <c r="A9" s="30" t="s">
        <v>30</v>
      </c>
      <c r="B9" s="28" t="s">
        <v>95</v>
      </c>
      <c r="C9" s="25" t="s">
        <v>90</v>
      </c>
      <c r="D9" s="29">
        <v>36536</v>
      </c>
    </row>
    <row r="10" spans="1:4" ht="15.75">
      <c r="A10" s="30" t="s">
        <v>32</v>
      </c>
      <c r="B10" s="28" t="s">
        <v>96</v>
      </c>
      <c r="C10" s="25" t="s">
        <v>90</v>
      </c>
      <c r="D10" s="29">
        <v>295</v>
      </c>
    </row>
    <row r="11" spans="1:4" ht="15.75">
      <c r="A11" s="30" t="s">
        <v>34</v>
      </c>
      <c r="B11" s="28" t="s">
        <v>97</v>
      </c>
      <c r="C11" s="25" t="s">
        <v>90</v>
      </c>
      <c r="D11" s="29">
        <v>295</v>
      </c>
    </row>
    <row r="12" spans="1:4" ht="47.25">
      <c r="A12" s="25" t="s">
        <v>58</v>
      </c>
      <c r="B12" s="28" t="s">
        <v>98</v>
      </c>
      <c r="C12" s="25"/>
      <c r="D12" s="29">
        <v>0</v>
      </c>
    </row>
    <row r="13" spans="1:4" ht="15.75">
      <c r="A13" s="30" t="s">
        <v>22</v>
      </c>
      <c r="B13" s="28" t="s">
        <v>93</v>
      </c>
      <c r="C13" s="25" t="s">
        <v>90</v>
      </c>
      <c r="D13" s="29">
        <v>0</v>
      </c>
    </row>
    <row r="14" spans="1:4" ht="15.75">
      <c r="A14" s="30" t="s">
        <v>24</v>
      </c>
      <c r="B14" s="28" t="s">
        <v>94</v>
      </c>
      <c r="C14" s="25" t="s">
        <v>90</v>
      </c>
      <c r="D14" s="29">
        <v>0</v>
      </c>
    </row>
    <row r="15" spans="1:4" ht="31.5">
      <c r="A15" s="31" t="s">
        <v>30</v>
      </c>
      <c r="B15" s="32" t="s">
        <v>95</v>
      </c>
      <c r="C15" s="25" t="s">
        <v>90</v>
      </c>
      <c r="D15" s="29">
        <v>0</v>
      </c>
    </row>
    <row r="16" spans="1:4" ht="15.75">
      <c r="A16" s="30" t="s">
        <v>32</v>
      </c>
      <c r="B16" s="28" t="s">
        <v>96</v>
      </c>
      <c r="C16" s="25" t="s">
        <v>90</v>
      </c>
      <c r="D16" s="29">
        <v>0</v>
      </c>
    </row>
    <row r="17" spans="1:4" ht="15.75">
      <c r="A17" s="30" t="s">
        <v>34</v>
      </c>
      <c r="B17" s="28" t="s">
        <v>97</v>
      </c>
      <c r="C17" s="25" t="s">
        <v>90</v>
      </c>
      <c r="D17" s="29">
        <v>0</v>
      </c>
    </row>
    <row r="18" spans="1:4" ht="15.75">
      <c r="A18" s="25" t="s">
        <v>60</v>
      </c>
      <c r="B18" s="28" t="s">
        <v>99</v>
      </c>
      <c r="C18" s="25" t="s">
        <v>74</v>
      </c>
      <c r="D18" s="29">
        <v>0</v>
      </c>
    </row>
    <row r="19" spans="1:4" ht="15.75">
      <c r="A19" s="26" t="s">
        <v>63</v>
      </c>
      <c r="B19" s="32" t="s">
        <v>100</v>
      </c>
      <c r="C19" s="26" t="s">
        <v>101</v>
      </c>
      <c r="D19" s="29">
        <v>0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cp:lastPrinted>2016-03-31T08:06:12Z</cp:lastPrinted>
  <dcterms:created xsi:type="dcterms:W3CDTF">2014-02-18T09:47:48Z</dcterms:created>
  <dcterms:modified xsi:type="dcterms:W3CDTF">2016-03-31T08:06:20Z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